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1" i="1" l="1"/>
  <c r="BT31" i="1"/>
  <c r="BR31" i="1"/>
  <c r="BS31" i="1" s="1"/>
  <c r="BG31" i="1"/>
  <c r="BF31" i="1"/>
  <c r="BE31" i="1"/>
  <c r="BD31" i="1"/>
  <c r="BH31" i="1" s="1"/>
  <c r="BI31" i="1" s="1"/>
  <c r="BC31" i="1"/>
  <c r="AX31" i="1" s="1"/>
  <c r="AZ31" i="1"/>
  <c r="AV31" i="1"/>
  <c r="AS31" i="1"/>
  <c r="AL31" i="1"/>
  <c r="AM31" i="1" s="1"/>
  <c r="AG31" i="1"/>
  <c r="AE31" i="1"/>
  <c r="I31" i="1" s="1"/>
  <c r="W31" i="1"/>
  <c r="V31" i="1"/>
  <c r="U31" i="1"/>
  <c r="N31" i="1"/>
  <c r="L31" i="1"/>
  <c r="H31" i="1"/>
  <c r="BU30" i="1"/>
  <c r="BT30" i="1"/>
  <c r="BS30" i="1" s="1"/>
  <c r="BR30" i="1"/>
  <c r="BG30" i="1"/>
  <c r="BF30" i="1"/>
  <c r="BE30" i="1"/>
  <c r="BD30" i="1"/>
  <c r="BH30" i="1" s="1"/>
  <c r="BI30" i="1" s="1"/>
  <c r="BC30" i="1"/>
  <c r="AZ30" i="1"/>
  <c r="AX30" i="1"/>
  <c r="AS30" i="1"/>
  <c r="AM30" i="1"/>
  <c r="AL30" i="1"/>
  <c r="AG30" i="1"/>
  <c r="AF30" i="1"/>
  <c r="AE30" i="1"/>
  <c r="W30" i="1"/>
  <c r="V30" i="1"/>
  <c r="U30" i="1"/>
  <c r="N30" i="1"/>
  <c r="I30" i="1"/>
  <c r="BU29" i="1"/>
  <c r="BT29" i="1"/>
  <c r="BR29" i="1"/>
  <c r="BS29" i="1" s="1"/>
  <c r="Q29" i="1" s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AF29" i="1"/>
  <c r="W29" i="1"/>
  <c r="V29" i="1"/>
  <c r="U29" i="1" s="1"/>
  <c r="N29" i="1"/>
  <c r="G29" i="1"/>
  <c r="Y29" i="1" s="1"/>
  <c r="BU28" i="1"/>
  <c r="BT28" i="1"/>
  <c r="BR28" i="1"/>
  <c r="BS28" i="1" s="1"/>
  <c r="BG28" i="1"/>
  <c r="BF28" i="1"/>
  <c r="BE28" i="1"/>
  <c r="BD28" i="1"/>
  <c r="BH28" i="1" s="1"/>
  <c r="BI28" i="1" s="1"/>
  <c r="BC28" i="1"/>
  <c r="AX28" i="1" s="1"/>
  <c r="AZ28" i="1"/>
  <c r="AU28" i="1"/>
  <c r="AW28" i="1" s="1"/>
  <c r="AS28" i="1"/>
  <c r="AL28" i="1"/>
  <c r="AM28" i="1" s="1"/>
  <c r="AG28" i="1"/>
  <c r="AE28" i="1" s="1"/>
  <c r="W28" i="1"/>
  <c r="U28" i="1" s="1"/>
  <c r="V28" i="1"/>
  <c r="N28" i="1"/>
  <c r="H28" i="1"/>
  <c r="AV28" i="1" s="1"/>
  <c r="AY28" i="1" s="1"/>
  <c r="G28" i="1"/>
  <c r="Y28" i="1" s="1"/>
  <c r="BU27" i="1"/>
  <c r="BT27" i="1"/>
  <c r="BR27" i="1"/>
  <c r="BS27" i="1" s="1"/>
  <c r="BG27" i="1"/>
  <c r="BF27" i="1"/>
  <c r="BE27" i="1"/>
  <c r="BD27" i="1"/>
  <c r="BH27" i="1" s="1"/>
  <c r="BI27" i="1" s="1"/>
  <c r="BC27" i="1"/>
  <c r="AX27" i="1" s="1"/>
  <c r="AZ27" i="1"/>
  <c r="AV27" i="1"/>
  <c r="AS27" i="1"/>
  <c r="AL27" i="1"/>
  <c r="AM27" i="1" s="1"/>
  <c r="AG27" i="1"/>
  <c r="AE27" i="1"/>
  <c r="W27" i="1"/>
  <c r="V27" i="1"/>
  <c r="U27" i="1"/>
  <c r="N27" i="1"/>
  <c r="L27" i="1"/>
  <c r="I27" i="1"/>
  <c r="H27" i="1"/>
  <c r="BU26" i="1"/>
  <c r="BT26" i="1"/>
  <c r="BS26" i="1"/>
  <c r="AU26" i="1" s="1"/>
  <c r="BR26" i="1"/>
  <c r="BG26" i="1"/>
  <c r="BF26" i="1"/>
  <c r="BE26" i="1"/>
  <c r="BD26" i="1"/>
  <c r="BH26" i="1" s="1"/>
  <c r="BI26" i="1" s="1"/>
  <c r="BC26" i="1"/>
  <c r="AZ26" i="1"/>
  <c r="AX26" i="1"/>
  <c r="AW26" i="1"/>
  <c r="AS26" i="1"/>
  <c r="AM26" i="1"/>
  <c r="AL26" i="1"/>
  <c r="AG26" i="1"/>
  <c r="AE26" i="1"/>
  <c r="W26" i="1"/>
  <c r="V26" i="1"/>
  <c r="U26" i="1"/>
  <c r="N26" i="1"/>
  <c r="BU25" i="1"/>
  <c r="BT25" i="1"/>
  <c r="BR25" i="1"/>
  <c r="BS25" i="1" s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AF25" i="1"/>
  <c r="W25" i="1"/>
  <c r="V25" i="1"/>
  <c r="U25" i="1" s="1"/>
  <c r="N25" i="1"/>
  <c r="G25" i="1"/>
  <c r="Y25" i="1" s="1"/>
  <c r="BU24" i="1"/>
  <c r="BT24" i="1"/>
  <c r="BR24" i="1"/>
  <c r="BS24" i="1" s="1"/>
  <c r="BG24" i="1"/>
  <c r="BF24" i="1"/>
  <c r="BE24" i="1"/>
  <c r="BD24" i="1"/>
  <c r="BH24" i="1" s="1"/>
  <c r="BI24" i="1" s="1"/>
  <c r="BC24" i="1"/>
  <c r="AX24" i="1" s="1"/>
  <c r="AZ24" i="1"/>
  <c r="AU24" i="1"/>
  <c r="AW24" i="1" s="1"/>
  <c r="AS24" i="1"/>
  <c r="AL24" i="1"/>
  <c r="AM24" i="1" s="1"/>
  <c r="AG24" i="1"/>
  <c r="AE24" i="1" s="1"/>
  <c r="W24" i="1"/>
  <c r="U24" i="1" s="1"/>
  <c r="V24" i="1"/>
  <c r="N24" i="1"/>
  <c r="H24" i="1"/>
  <c r="AV24" i="1" s="1"/>
  <c r="AY24" i="1" s="1"/>
  <c r="G24" i="1"/>
  <c r="BU23" i="1"/>
  <c r="BT23" i="1"/>
  <c r="BR23" i="1"/>
  <c r="BS23" i="1" s="1"/>
  <c r="BG23" i="1"/>
  <c r="BF23" i="1"/>
  <c r="BE23" i="1"/>
  <c r="BD23" i="1"/>
  <c r="BH23" i="1" s="1"/>
  <c r="BI23" i="1" s="1"/>
  <c r="BC23" i="1"/>
  <c r="AX23" i="1" s="1"/>
  <c r="AZ23" i="1"/>
  <c r="AV23" i="1"/>
  <c r="AS23" i="1"/>
  <c r="AL23" i="1"/>
  <c r="AM23" i="1" s="1"/>
  <c r="AG23" i="1"/>
  <c r="AE23" i="1"/>
  <c r="W23" i="1"/>
  <c r="V23" i="1"/>
  <c r="U23" i="1"/>
  <c r="N23" i="1"/>
  <c r="L23" i="1"/>
  <c r="I23" i="1"/>
  <c r="H23" i="1"/>
  <c r="BU22" i="1"/>
  <c r="BT22" i="1"/>
  <c r="BS22" i="1"/>
  <c r="AU22" i="1" s="1"/>
  <c r="BR22" i="1"/>
  <c r="BG22" i="1"/>
  <c r="BF22" i="1"/>
  <c r="BE22" i="1"/>
  <c r="BD22" i="1"/>
  <c r="BH22" i="1" s="1"/>
  <c r="BI22" i="1" s="1"/>
  <c r="BC22" i="1"/>
  <c r="AZ22" i="1"/>
  <c r="AX22" i="1"/>
  <c r="AW22" i="1"/>
  <c r="AS22" i="1"/>
  <c r="AM22" i="1"/>
  <c r="AL22" i="1"/>
  <c r="AG22" i="1"/>
  <c r="AE22" i="1"/>
  <c r="W22" i="1"/>
  <c r="V22" i="1"/>
  <c r="U22" i="1"/>
  <c r="N22" i="1"/>
  <c r="BU21" i="1"/>
  <c r="BT21" i="1"/>
  <c r="BR21" i="1"/>
  <c r="BS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AF21" i="1"/>
  <c r="W21" i="1"/>
  <c r="V21" i="1"/>
  <c r="U21" i="1" s="1"/>
  <c r="N21" i="1"/>
  <c r="G21" i="1"/>
  <c r="Y21" i="1" s="1"/>
  <c r="BU20" i="1"/>
  <c r="BT20" i="1"/>
  <c r="BR20" i="1"/>
  <c r="BS20" i="1" s="1"/>
  <c r="BG20" i="1"/>
  <c r="BF20" i="1"/>
  <c r="BE20" i="1"/>
  <c r="BD20" i="1"/>
  <c r="BH20" i="1" s="1"/>
  <c r="BI20" i="1" s="1"/>
  <c r="BC20" i="1"/>
  <c r="AX20" i="1" s="1"/>
  <c r="AZ20" i="1"/>
  <c r="AW20" i="1"/>
  <c r="AU20" i="1"/>
  <c r="AS20" i="1"/>
  <c r="AL20" i="1"/>
  <c r="AM20" i="1" s="1"/>
  <c r="AG20" i="1"/>
  <c r="AE20" i="1"/>
  <c r="G20" i="1" s="1"/>
  <c r="W20" i="1"/>
  <c r="V20" i="1"/>
  <c r="U20" i="1"/>
  <c r="Q20" i="1"/>
  <c r="N20" i="1"/>
  <c r="L20" i="1"/>
  <c r="I20" i="1"/>
  <c r="H20" i="1"/>
  <c r="AV20" i="1" s="1"/>
  <c r="AY20" i="1" s="1"/>
  <c r="BU19" i="1"/>
  <c r="BT19" i="1"/>
  <c r="BS19" i="1"/>
  <c r="AU19" i="1" s="1"/>
  <c r="BR19" i="1"/>
  <c r="BG19" i="1"/>
  <c r="BF19" i="1"/>
  <c r="BE19" i="1"/>
  <c r="BD19" i="1"/>
  <c r="BH19" i="1" s="1"/>
  <c r="BI19" i="1" s="1"/>
  <c r="BC19" i="1"/>
  <c r="AX19" i="1" s="1"/>
  <c r="AZ19" i="1"/>
  <c r="AW19" i="1"/>
  <c r="AS19" i="1"/>
  <c r="AM19" i="1"/>
  <c r="AL19" i="1"/>
  <c r="AG19" i="1"/>
  <c r="AE19" i="1"/>
  <c r="W19" i="1"/>
  <c r="V19" i="1"/>
  <c r="U19" i="1"/>
  <c r="Q19" i="1"/>
  <c r="N19" i="1"/>
  <c r="I19" i="1"/>
  <c r="AW21" i="1" l="1"/>
  <c r="Q21" i="1"/>
  <c r="AU21" i="1"/>
  <c r="Y24" i="1"/>
  <c r="AU27" i="1"/>
  <c r="AW27" i="1" s="1"/>
  <c r="Q27" i="1"/>
  <c r="AU23" i="1"/>
  <c r="AW23" i="1" s="1"/>
  <c r="Q23" i="1"/>
  <c r="AU31" i="1"/>
  <c r="AW31" i="1" s="1"/>
  <c r="Q31" i="1"/>
  <c r="L19" i="1"/>
  <c r="H19" i="1"/>
  <c r="AV19" i="1" s="1"/>
  <c r="AY19" i="1" s="1"/>
  <c r="G19" i="1"/>
  <c r="AF19" i="1"/>
  <c r="Y20" i="1"/>
  <c r="AY23" i="1"/>
  <c r="Q25" i="1"/>
  <c r="AU25" i="1"/>
  <c r="AW25" i="1" s="1"/>
  <c r="AU30" i="1"/>
  <c r="AW30" i="1" s="1"/>
  <c r="Q30" i="1"/>
  <c r="R20" i="1"/>
  <c r="S20" i="1" s="1"/>
  <c r="AY31" i="1"/>
  <c r="AU29" i="1"/>
  <c r="AW29" i="1" s="1"/>
  <c r="AF20" i="1"/>
  <c r="I21" i="1"/>
  <c r="L21" i="1"/>
  <c r="H21" i="1"/>
  <c r="AV21" i="1" s="1"/>
  <c r="AY21" i="1" s="1"/>
  <c r="L22" i="1"/>
  <c r="H22" i="1"/>
  <c r="AV22" i="1" s="1"/>
  <c r="AY22" i="1" s="1"/>
  <c r="G22" i="1"/>
  <c r="AF24" i="1"/>
  <c r="I24" i="1"/>
  <c r="I25" i="1"/>
  <c r="L25" i="1"/>
  <c r="H25" i="1"/>
  <c r="AV25" i="1" s="1"/>
  <c r="L26" i="1"/>
  <c r="H26" i="1"/>
  <c r="AV26" i="1" s="1"/>
  <c r="AY26" i="1" s="1"/>
  <c r="G26" i="1"/>
  <c r="AF28" i="1"/>
  <c r="I28" i="1"/>
  <c r="I29" i="1"/>
  <c r="L29" i="1"/>
  <c r="H29" i="1"/>
  <c r="AV29" i="1" s="1"/>
  <c r="L30" i="1"/>
  <c r="H30" i="1"/>
  <c r="AV30" i="1" s="1"/>
  <c r="AY30" i="1" s="1"/>
  <c r="G30" i="1"/>
  <c r="I22" i="1"/>
  <c r="Q22" i="1"/>
  <c r="AF22" i="1"/>
  <c r="G23" i="1"/>
  <c r="AF23" i="1"/>
  <c r="L24" i="1"/>
  <c r="Q24" i="1"/>
  <c r="I26" i="1"/>
  <c r="Q26" i="1"/>
  <c r="AF26" i="1"/>
  <c r="G27" i="1"/>
  <c r="AF27" i="1"/>
  <c r="L28" i="1"/>
  <c r="Q28" i="1"/>
  <c r="R29" i="1"/>
  <c r="S29" i="1" s="1"/>
  <c r="G31" i="1"/>
  <c r="AF31" i="1"/>
  <c r="Y31" i="1" l="1"/>
  <c r="Y23" i="1"/>
  <c r="Y26" i="1"/>
  <c r="AA20" i="1"/>
  <c r="T20" i="1"/>
  <c r="X20" i="1" s="1"/>
  <c r="R31" i="1"/>
  <c r="S31" i="1" s="1"/>
  <c r="Z20" i="1"/>
  <c r="R21" i="1"/>
  <c r="S21" i="1" s="1"/>
  <c r="T29" i="1"/>
  <c r="X29" i="1" s="1"/>
  <c r="AA29" i="1"/>
  <c r="O27" i="1"/>
  <c r="M27" i="1" s="1"/>
  <c r="P27" i="1" s="1"/>
  <c r="J27" i="1" s="1"/>
  <c r="K27" i="1" s="1"/>
  <c r="Y27" i="1"/>
  <c r="R24" i="1"/>
  <c r="S24" i="1" s="1"/>
  <c r="O29" i="1"/>
  <c r="M29" i="1" s="1"/>
  <c r="P29" i="1" s="1"/>
  <c r="J29" i="1" s="1"/>
  <c r="K29" i="1" s="1"/>
  <c r="Y22" i="1"/>
  <c r="R30" i="1"/>
  <c r="S30" i="1" s="1"/>
  <c r="R25" i="1"/>
  <c r="S25" i="1" s="1"/>
  <c r="O19" i="1"/>
  <c r="M19" i="1" s="1"/>
  <c r="P19" i="1" s="1"/>
  <c r="J19" i="1" s="1"/>
  <c r="K19" i="1" s="1"/>
  <c r="Y19" i="1"/>
  <c r="R19" i="1"/>
  <c r="S19" i="1" s="1"/>
  <c r="R28" i="1"/>
  <c r="S28" i="1" s="1"/>
  <c r="R22" i="1"/>
  <c r="S22" i="1" s="1"/>
  <c r="AY27" i="1"/>
  <c r="AY29" i="1"/>
  <c r="R23" i="1"/>
  <c r="S23" i="1" s="1"/>
  <c r="R26" i="1"/>
  <c r="S26" i="1" s="1"/>
  <c r="O30" i="1"/>
  <c r="M30" i="1" s="1"/>
  <c r="P30" i="1" s="1"/>
  <c r="J30" i="1" s="1"/>
  <c r="K30" i="1" s="1"/>
  <c r="Y30" i="1"/>
  <c r="AY25" i="1"/>
  <c r="Z29" i="1"/>
  <c r="O20" i="1"/>
  <c r="M20" i="1" s="1"/>
  <c r="P20" i="1" s="1"/>
  <c r="J20" i="1" s="1"/>
  <c r="K20" i="1" s="1"/>
  <c r="R27" i="1"/>
  <c r="S27" i="1" s="1"/>
  <c r="AA23" i="1" l="1"/>
  <c r="T23" i="1"/>
  <c r="X23" i="1" s="1"/>
  <c r="Z23" i="1"/>
  <c r="T30" i="1"/>
  <c r="X30" i="1" s="1"/>
  <c r="AA30" i="1"/>
  <c r="Z30" i="1"/>
  <c r="T26" i="1"/>
  <c r="X26" i="1" s="1"/>
  <c r="AA26" i="1"/>
  <c r="AB26" i="1" s="1"/>
  <c r="Z26" i="1"/>
  <c r="AB29" i="1"/>
  <c r="AB20" i="1"/>
  <c r="O23" i="1"/>
  <c r="M23" i="1" s="1"/>
  <c r="P23" i="1" s="1"/>
  <c r="J23" i="1" s="1"/>
  <c r="K23" i="1" s="1"/>
  <c r="AA28" i="1"/>
  <c r="T28" i="1"/>
  <c r="X28" i="1" s="1"/>
  <c r="Z28" i="1"/>
  <c r="O28" i="1"/>
  <c r="M28" i="1" s="1"/>
  <c r="P28" i="1" s="1"/>
  <c r="J28" i="1" s="1"/>
  <c r="K28" i="1" s="1"/>
  <c r="T25" i="1"/>
  <c r="X25" i="1" s="1"/>
  <c r="AA25" i="1"/>
  <c r="Z25" i="1"/>
  <c r="O25" i="1"/>
  <c r="M25" i="1" s="1"/>
  <c r="P25" i="1" s="1"/>
  <c r="J25" i="1" s="1"/>
  <c r="K25" i="1" s="1"/>
  <c r="T24" i="1"/>
  <c r="X24" i="1" s="1"/>
  <c r="AA24" i="1"/>
  <c r="O24" i="1"/>
  <c r="M24" i="1" s="1"/>
  <c r="P24" i="1" s="1"/>
  <c r="J24" i="1" s="1"/>
  <c r="K24" i="1" s="1"/>
  <c r="Z24" i="1"/>
  <c r="AA27" i="1"/>
  <c r="T27" i="1"/>
  <c r="X27" i="1" s="1"/>
  <c r="Z27" i="1"/>
  <c r="T22" i="1"/>
  <c r="X22" i="1" s="1"/>
  <c r="AA22" i="1"/>
  <c r="Z22" i="1"/>
  <c r="T19" i="1"/>
  <c r="X19" i="1" s="1"/>
  <c r="AA19" i="1"/>
  <c r="AB19" i="1" s="1"/>
  <c r="Z19" i="1"/>
  <c r="O22" i="1"/>
  <c r="M22" i="1" s="1"/>
  <c r="P22" i="1" s="1"/>
  <c r="J22" i="1" s="1"/>
  <c r="K22" i="1" s="1"/>
  <c r="T21" i="1"/>
  <c r="X21" i="1" s="1"/>
  <c r="AA21" i="1"/>
  <c r="AB21" i="1" s="1"/>
  <c r="O21" i="1"/>
  <c r="M21" i="1" s="1"/>
  <c r="P21" i="1" s="1"/>
  <c r="J21" i="1" s="1"/>
  <c r="K21" i="1" s="1"/>
  <c r="Z21" i="1"/>
  <c r="AA31" i="1"/>
  <c r="AB31" i="1" s="1"/>
  <c r="T31" i="1"/>
  <c r="X31" i="1" s="1"/>
  <c r="Z31" i="1"/>
  <c r="O26" i="1"/>
  <c r="M26" i="1" s="1"/>
  <c r="P26" i="1" s="1"/>
  <c r="J26" i="1" s="1"/>
  <c r="K26" i="1" s="1"/>
  <c r="O31" i="1"/>
  <c r="M31" i="1" s="1"/>
  <c r="P31" i="1" s="1"/>
  <c r="J31" i="1" s="1"/>
  <c r="K31" i="1" s="1"/>
  <c r="AB24" i="1" l="1"/>
  <c r="AB25" i="1"/>
  <c r="AB22" i="1"/>
  <c r="AB27" i="1"/>
  <c r="AB28" i="1"/>
  <c r="AB30" i="1"/>
  <c r="AB23" i="1"/>
</calcChain>
</file>

<file path=xl/sharedStrings.xml><?xml version="1.0" encoding="utf-8"?>
<sst xmlns="http://schemas.openxmlformats.org/spreadsheetml/2006/main" count="685" uniqueCount="367">
  <si>
    <t>File opened</t>
  </si>
  <si>
    <t>2020-09-09 10:56:40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</si>
  <si>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</si>
  <si>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</si>
  <si>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</si>
  <si>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</si>
  <si>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</si>
  <si>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</si>
  <si>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</si>
  <si>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</si>
  <si>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</si>
  <si>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</si>
  <si>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</si>
  <si>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{"h2obspan2b": "0.102276", "co2aspan2a": "0.192577", "flowbzero": "0.29228", "h2oaspanconc2": "0", "co2aspan1": "0.965871", "oxygen": "21", "ssb_ref": "38583.5", "co2bspan2a": "0.193642", "h2obspan1": "1.0322", "h2oaspan2": "0", "co2aspanconc1": "993", "co2aspan2": "-0.0272619", "co2azero": "0.929293", "chamberpressurezero": "2.6448", "h2obzero": "1.00493", "tbzero": "0.0729084", "co2bspanconc1": "993", "co2aspan2b": "0.184993", "h2oaspan2a": "0.0983196", "h2obspanconc1": "19.41", "flowmeterzero": "1.00721", "h2oaspanconc1": "19.41", "h2obspan2": "0", "co2bspan2b": "0.185009", "h2obspan2a": "0.099086", "co2bspan1": "0.960927", "flowazero": "0.31688", "h2oaspan1": "1.04034", "co2aspanconc2": "298.9", "h2oaspan2b": "0.102286", "h2oazero": "1.03379", "tazero": "0.0108032", "co2bspanconc2": "298.9", "co2bspan2": "-0.0284272", "co2bzero": "0.931309", "ssa_ref": "40350.2",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</si>
  <si>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</si>
  <si>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</si>
  <si>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</si>
  <si>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</si>
  <si>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</si>
  <si>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</si>
  <si>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</si>
  <si>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</si>
  <si>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</si>
  <si>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10:56:40</t>
  </si>
  <si>
    <t>Stability Definition:	H2O_r (Meas): Slp&lt;0.5 Per=20	CO2_r (Meas): Slp&lt;0.1 Per=20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</si>
  <si>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</si>
  <si>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</si>
  <si>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</si>
  <si>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</si>
  <si>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</si>
  <si>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</si>
  <si>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</si>
  <si>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</si>
  <si>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</si>
  <si>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</si>
  <si>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</si>
  <si>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</si>
  <si>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</si>
  <si>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</si>
  <si>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</si>
  <si>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</si>
  <si>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</si>
  <si>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</si>
  <si>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</si>
  <si>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</si>
  <si>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</si>
  <si>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</si>
  <si>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</si>
  <si>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</si>
  <si>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</si>
  <si>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</si>
  <si>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</si>
  <si>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</si>
  <si>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</si>
  <si>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</si>
  <si>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</si>
  <si>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</si>
  <si>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</si>
  <si>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</si>
  <si>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</si>
  <si>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</si>
  <si>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</si>
  <si>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</si>
  <si>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</si>
  <si>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</si>
  <si>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</si>
  <si>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</si>
  <si>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</si>
  <si>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</si>
  <si>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</si>
  <si>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</si>
  <si>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</si>
  <si>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</si>
  <si>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</si>
  <si>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</si>
  <si>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</si>
  <si>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</si>
  <si>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</si>
  <si>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</si>
  <si>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</si>
  <si>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</si>
  <si>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</si>
  <si>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</si>
  <si>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</si>
  <si>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</si>
  <si>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</si>
  <si>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</si>
  <si>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</si>
  <si>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</si>
  <si>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</si>
  <si>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</si>
  <si>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</si>
  <si>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</si>
  <si>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</si>
  <si>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</si>
  <si>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</si>
  <si>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</si>
  <si>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</si>
  <si>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</si>
  <si>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</si>
  <si>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</si>
  <si>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</si>
  <si>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</si>
  <si>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</si>
  <si>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</si>
  <si>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</si>
  <si>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</si>
  <si>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</si>
  <si>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</si>
  <si>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</si>
  <si>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</si>
  <si>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</si>
  <si>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</si>
  <si>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</si>
  <si>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</si>
  <si>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</si>
  <si>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</si>
  <si>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</si>
  <si>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</si>
  <si>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</si>
  <si>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</si>
  <si>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</si>
  <si>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</si>
  <si>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</si>
  <si>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</si>
  <si>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</si>
  <si>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</si>
  <si>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</si>
  <si>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</si>
  <si>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</si>
  <si>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</si>
  <si>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</si>
  <si>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</si>
  <si>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</si>
  <si>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</si>
  <si>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</si>
  <si>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</si>
  <si>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</si>
  <si>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</si>
  <si>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</si>
  <si>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</si>
  <si>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</si>
  <si>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</si>
  <si>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</si>
  <si>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</si>
  <si>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</si>
  <si>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</si>
  <si>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</si>
  <si>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</si>
  <si>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</si>
  <si>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</si>
  <si>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</si>
  <si>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</si>
  <si>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</si>
  <si>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</si>
  <si>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</si>
  <si>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</si>
  <si>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</si>
  <si>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</si>
  <si>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</si>
  <si>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</si>
  <si>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</si>
  <si>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</si>
  <si>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</si>
  <si>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</si>
  <si>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</si>
  <si>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</si>
  <si>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</si>
  <si>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</si>
  <si>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</si>
  <si>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</si>
  <si>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</si>
  <si>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</si>
  <si>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</si>
  <si>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</si>
  <si>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</si>
  <si>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</si>
  <si>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</si>
  <si>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</si>
  <si>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</si>
  <si>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</si>
  <si>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</si>
  <si>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</si>
  <si>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</si>
  <si>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</si>
  <si>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</si>
  <si>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</si>
  <si>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</si>
  <si>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</si>
  <si>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</si>
  <si>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</si>
  <si>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</si>
  <si>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</si>
  <si>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</si>
  <si>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</si>
  <si>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</si>
  <si>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</si>
  <si>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</si>
  <si>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</si>
  <si>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</si>
  <si>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</si>
  <si>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</si>
  <si>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</si>
  <si>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</si>
  <si>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</si>
  <si>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</si>
  <si>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</si>
  <si>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</si>
  <si>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</si>
  <si>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</si>
  <si>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</si>
  <si>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</si>
  <si>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</si>
  <si>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</si>
  <si>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</si>
  <si>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</si>
  <si>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</si>
  <si>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</si>
  <si>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</si>
  <si>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</si>
  <si>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</si>
  <si>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</si>
  <si>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</si>
  <si>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</si>
  <si>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</si>
  <si>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</si>
  <si>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</si>
  <si>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</si>
  <si>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</si>
  <si>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</si>
  <si>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</si>
  <si>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</si>
  <si>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</si>
  <si>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</si>
  <si>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</si>
  <si>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</si>
  <si>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</si>
  <si>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</si>
  <si>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</si>
  <si>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</si>
  <si>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</si>
  <si>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</si>
  <si>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</si>
  <si>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</si>
  <si>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</si>
  <si>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</si>
  <si>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</si>
  <si>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</si>
  <si>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</si>
  <si>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</si>
  <si>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</si>
  <si>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</si>
  <si>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</si>
  <si>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</si>
  <si>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</si>
  <si>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</si>
  <si>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</si>
  <si>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</si>
  <si>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</si>
  <si>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</si>
  <si>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</si>
  <si>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</si>
  <si>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</si>
  <si>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</si>
  <si>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</si>
  <si>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</si>
  <si>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</si>
  <si>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</si>
  <si>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</si>
  <si>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</si>
  <si>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</si>
  <si>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</si>
  <si>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</si>
  <si>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</si>
  <si>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</si>
  <si>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</si>
  <si>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</si>
  <si>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</si>
  <si>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</si>
  <si>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</si>
  <si>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</si>
  <si>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</si>
  <si>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</si>
  <si>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</si>
  <si>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</si>
  <si>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</si>
  <si>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</si>
  <si>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</si>
  <si>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</si>
  <si>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</si>
  <si>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</si>
  <si>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</si>
  <si>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</si>
  <si>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</si>
  <si>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</si>
  <si>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</si>
  <si>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</si>
  <si>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</si>
  <si>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20200909 10:57:36</t>
  </si>
  <si>
    <t>10:57:36</t>
  </si>
  <si>
    <t>MPF-1615-20200909-10_45_26</t>
  </si>
  <si>
    <t>MPF-1616-20200909-10_57_21</t>
  </si>
  <si>
    <t>DARK-1617-20200909-10_57_23</t>
  </si>
  <si>
    <t>0: Broadleaf</t>
  </si>
  <si>
    <t>10:57:59</t>
  </si>
  <si>
    <t>4/4</t>
  </si>
  <si>
    <t>20200909 11:29:17</t>
  </si>
  <si>
    <t>11:29:17</t>
  </si>
  <si>
    <t>MPF-1618-20200909-11_29_02</t>
  </si>
  <si>
    <t>DARK-1619-20200909-11_29_04</t>
  </si>
  <si>
    <t>11:28:51</t>
  </si>
  <si>
    <t>20200909 11:30:44</t>
  </si>
  <si>
    <t>11:30:44</t>
  </si>
  <si>
    <t>MPF-1620-20200909-11_30_29</t>
  </si>
  <si>
    <t>DARK-1621-20200909-11_30_31</t>
  </si>
  <si>
    <t>11:30:18</t>
  </si>
  <si>
    <t>20200909 11:32:13</t>
  </si>
  <si>
    <t>11:32:13</t>
  </si>
  <si>
    <t>MPF-1622-20200909-11_31_58</t>
  </si>
  <si>
    <t>DARK-1623-20200909-11_32_00</t>
  </si>
  <si>
    <t>11:31:47</t>
  </si>
  <si>
    <t>20200909 11:33:40</t>
  </si>
  <si>
    <t>11:33:40</t>
  </si>
  <si>
    <t>MPF-1624-20200909-11_33_25</t>
  </si>
  <si>
    <t>DARK-1625-20200909-11_33_27</t>
  </si>
  <si>
    <t>11:33:14</t>
  </si>
  <si>
    <t>20200909 11:35:07</t>
  </si>
  <si>
    <t>11:35:07</t>
  </si>
  <si>
    <t>MPF-1626-20200909-11_34_52</t>
  </si>
  <si>
    <t>DARK-1627-20200909-11_34_54</t>
  </si>
  <si>
    <t>11:34:41</t>
  </si>
  <si>
    <t>20200909 11:36:40</t>
  </si>
  <si>
    <t>11:36:40</t>
  </si>
  <si>
    <t>MPF-1628-20200909-11_36_25</t>
  </si>
  <si>
    <t>DARK-1629-20200909-11_36_27</t>
  </si>
  <si>
    <t>11:36:09</t>
  </si>
  <si>
    <t>20200909 11:38:05</t>
  </si>
  <si>
    <t>11:38:05</t>
  </si>
  <si>
    <t>MPF-1630-20200909-11_37_50</t>
  </si>
  <si>
    <t>DARK-1631-20200909-11_37_52</t>
  </si>
  <si>
    <t>11:37:39</t>
  </si>
  <si>
    <t>20200909 11:39:28</t>
  </si>
  <si>
    <t>11:39:28</t>
  </si>
  <si>
    <t>MPF-1632-20200909-11_39_13</t>
  </si>
  <si>
    <t>DARK-1633-20200909-11_39_15</t>
  </si>
  <si>
    <t>11:39:02</t>
  </si>
  <si>
    <t>20200909 11:40:51</t>
  </si>
  <si>
    <t>11:40:51</t>
  </si>
  <si>
    <t>MPF-1634-20200909-11_40_36</t>
  </si>
  <si>
    <t>DARK-1635-20200909-11_40_38</t>
  </si>
  <si>
    <t>11:40:22</t>
  </si>
  <si>
    <t>20200909 11:42:13</t>
  </si>
  <si>
    <t>11:42:13</t>
  </si>
  <si>
    <t>MPF-1636-20200909-11_41_58</t>
  </si>
  <si>
    <t>DARK-1637-20200909-11_42_00</t>
  </si>
  <si>
    <t>11:41:47</t>
  </si>
  <si>
    <t>20200909 11:43:35</t>
  </si>
  <si>
    <t>11:43:35</t>
  </si>
  <si>
    <t>MPF-1638-20200909-11_43_20</t>
  </si>
  <si>
    <t>-</t>
  </si>
  <si>
    <t>11:43:09</t>
  </si>
  <si>
    <t>20200909 12:07:27</t>
  </si>
  <si>
    <t>12:07:27</t>
  </si>
  <si>
    <t>MPF-1639-20200909-12_07_12</t>
  </si>
  <si>
    <t>12:07:44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</si>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</sst>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1"/>
  <sheetViews>
    <sheetView tabSelected="1" topLeftCell="Z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366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1</v>
      </c>
      <c r="B19">
        <v>1599667056.0999999</v>
      </c>
      <c r="C19">
        <v>0</v>
      </c>
      <c r="D19" t="s">
        <v>298</v>
      </c>
      <c r="E19" t="s">
        <v>299</v>
      </c>
      <c r="F19">
        <v>1599667056.0999999</v>
      </c>
      <c r="G19">
        <f t="shared" ref="G19:G31" si="0">CF19*AE19*(CB19-CC19)/(100*BV19*(1000-AE19*CB19))</f>
        <v>3.2443702096448626E-3</v>
      </c>
      <c r="H19">
        <f t="shared" ref="H19:H31" si="1">CF19*AE19*(CA19-BZ19*(1000-AE19*CC19)/(1000-AE19*CB19))/(100*BV19)</f>
        <v>20.653683112962302</v>
      </c>
      <c r="I19">
        <f t="shared" ref="I19:I31" si="2">BZ19 - IF(AE19&gt;1, H19*BV19*100/(AG19*CN19), 0)</f>
        <v>373.76400000000001</v>
      </c>
      <c r="J19">
        <f t="shared" ref="J19:J31" si="3">((P19-G19/2)*I19-H19)/(P19+G19/2)</f>
        <v>305.22175456932592</v>
      </c>
      <c r="K19">
        <f t="shared" ref="K19:K31" si="4">J19*(CG19+CH19)/1000</f>
        <v>31.179263198781932</v>
      </c>
      <c r="L19">
        <f t="shared" ref="L19:L31" si="5">(BZ19 - IF(AE19&gt;1, H19*BV19*100/(AG19*CN19), 0))*(CG19+CH19)/1000</f>
        <v>38.181046913491201</v>
      </c>
      <c r="M19">
        <f t="shared" ref="M19:M31" si="6">2/((1/O19-1/N19)+SIGN(O19)*SQRT((1/O19-1/N19)*(1/O19-1/N19) + 4*BW19/((BW19+1)*(BW19+1))*(2*1/O19*1/N19-1/N19*1/N19)))</f>
        <v>0.55254136889111127</v>
      </c>
      <c r="N19">
        <f t="shared" ref="N19:N31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2.9659830212729412</v>
      </c>
      <c r="O19">
        <f t="shared" ref="O19:O31" si="8">G19*(1000-(1000*0.61365*EXP(17.502*S19/(240.97+S19))/(CG19+CH19)+CB19)/2)/(1000*0.61365*EXP(17.502*S19/(240.97+S19))/(CG19+CH19)-CB19)</f>
        <v>0.5010783082393292</v>
      </c>
      <c r="P19">
        <f t="shared" ref="P19:P31" si="9">1/((BW19+1)/(M19/1.6)+1/(N19/1.37)) + BW19/((BW19+1)/(M19/1.6) + BW19/(N19/1.37))</f>
        <v>0.31739730079918582</v>
      </c>
      <c r="Q19">
        <f t="shared" ref="Q19:Q31" si="10">(BS19*BU19)</f>
        <v>97.982536462445879</v>
      </c>
      <c r="R19">
        <f t="shared" ref="R19:R31" si="11">(CI19+(Q19+2*0.95*0.0000000567*(((CI19+$B$9)+273)^4-(CI19+273)^4)-44100*G19)/(1.84*29.3*N19+8*0.95*0.0000000567*(CI19+273)^3))</f>
        <v>23.762890664998562</v>
      </c>
      <c r="S19">
        <f t="shared" ref="S19:S31" si="12">($C$9*CJ19+$D$9*CK19+$E$9*R19)</f>
        <v>23.488900000000001</v>
      </c>
      <c r="T19">
        <f t="shared" ref="T19:T31" si="13">0.61365*EXP(17.502*S19/(240.97+S19))</f>
        <v>2.9042483867798481</v>
      </c>
      <c r="U19">
        <f t="shared" ref="U19:U31" si="14">(V19/W19*100)</f>
        <v>75.325594642653712</v>
      </c>
      <c r="V19">
        <f t="shared" ref="V19:V31" si="15">CB19*(CG19+CH19)/1000</f>
        <v>2.2595488891214401</v>
      </c>
      <c r="W19">
        <f t="shared" ref="W19:W31" si="16">0.61365*EXP(17.502*CI19/(240.97+CI19))</f>
        <v>2.9997093283375857</v>
      </c>
      <c r="X19">
        <f t="shared" ref="X19:X31" si="17">(T19-CB19*(CG19+CH19)/1000)</f>
        <v>0.64469949765840795</v>
      </c>
      <c r="Y19">
        <f t="shared" ref="Y19:Y31" si="18">(-G19*44100)</f>
        <v>-143.07672624533845</v>
      </c>
      <c r="Z19">
        <f t="shared" ref="Z19:Z31" si="19">2*29.3*N19*0.92*(CI19-S19)</f>
        <v>85.931375987876336</v>
      </c>
      <c r="AA19">
        <f t="shared" ref="AA19:AA31" si="20">2*0.95*0.0000000567*(((CI19+$B$9)+273)^4-(S19+273)^4)</f>
        <v>6.0520181199155392</v>
      </c>
      <c r="AB19">
        <f t="shared" ref="AB19:AB31" si="21">Q19+AA19+Y19+Z19</f>
        <v>46.88920432489931</v>
      </c>
      <c r="AC19">
        <v>1</v>
      </c>
      <c r="AD19">
        <v>0</v>
      </c>
      <c r="AE19">
        <f t="shared" ref="AE19:AE31" si="22">IF(AC19*$H$15&gt;=AG19,1,(AG19/(AG19-AC19*$H$15)))</f>
        <v>1</v>
      </c>
      <c r="AF19">
        <f t="shared" ref="AF19:AF31" si="23">(AE19-1)*100</f>
        <v>0</v>
      </c>
      <c r="AG19">
        <f t="shared" ref="AG19:AG31" si="24">MAX(0,($B$15+$C$15*CN19)/(1+$D$15*CN19)*CG19/(CI19+273)*$E$15)</f>
        <v>54522.855070179612</v>
      </c>
      <c r="AH19" t="s">
        <v>300</v>
      </c>
      <c r="AI19">
        <v>10351.4</v>
      </c>
      <c r="AJ19">
        <v>722.32807692307699</v>
      </c>
      <c r="AK19">
        <v>3272.98</v>
      </c>
      <c r="AL19">
        <f t="shared" ref="AL19:AL31" si="25">AK19-AJ19</f>
        <v>2550.6519230769231</v>
      </c>
      <c r="AM19">
        <f t="shared" ref="AM19:AM31" si="26">AL19/AK19</f>
        <v>0.77930568566777769</v>
      </c>
      <c r="AN19">
        <v>-0.85349145821997996</v>
      </c>
      <c r="AO19" t="s">
        <v>301</v>
      </c>
      <c r="AP19">
        <v>10364.9</v>
      </c>
      <c r="AQ19">
        <v>1071.7076</v>
      </c>
      <c r="AR19">
        <v>2348.62</v>
      </c>
      <c r="AS19">
        <f t="shared" ref="AS19:AS31" si="27">1-AQ19/AR19</f>
        <v>0.5436862497977536</v>
      </c>
      <c r="AT19">
        <v>0.5</v>
      </c>
      <c r="AU19">
        <f t="shared" ref="AU19:AU31" si="28">BS19</f>
        <v>505.09918780062617</v>
      </c>
      <c r="AV19">
        <f t="shared" ref="AV19:AV31" si="29">H19</f>
        <v>20.653683112962302</v>
      </c>
      <c r="AW19">
        <f t="shared" ref="AW19:AW31" si="30">AS19*AT19*AU19</f>
        <v>137.30774159560684</v>
      </c>
      <c r="AX19">
        <f t="shared" ref="AX19:AX31" si="31">BC19/AR19</f>
        <v>0.68882577854229299</v>
      </c>
      <c r="AY19">
        <f t="shared" ref="AY19:AY31" si="32">(AV19-AN19)/AU19</f>
        <v>4.2580101276408391E-2</v>
      </c>
      <c r="AZ19">
        <f t="shared" ref="AZ19:AZ31" si="33">(AK19-AR19)/AR19</f>
        <v>0.39357580196030018</v>
      </c>
      <c r="BA19" t="s">
        <v>302</v>
      </c>
      <c r="BB19">
        <v>730.83</v>
      </c>
      <c r="BC19">
        <f t="shared" ref="BC19:BC31" si="34">AR19-BB19</f>
        <v>1617.79</v>
      </c>
      <c r="BD19">
        <f t="shared" ref="BD19:BD31" si="35">(AR19-AQ19)/(AR19-BB19)</f>
        <v>0.78929428417779812</v>
      </c>
      <c r="BE19">
        <f t="shared" ref="BE19:BE31" si="36">(AK19-AR19)/(AK19-BB19)</f>
        <v>0.36361347678146455</v>
      </c>
      <c r="BF19">
        <f t="shared" ref="BF19:BF31" si="37">(AR19-AQ19)/(AR19-AJ19)</f>
        <v>0.78516801435261285</v>
      </c>
      <c r="BG19">
        <f t="shared" ref="BG19:BG31" si="38">(AK19-AR19)/(AK19-AJ19)</f>
        <v>0.36240146749812835</v>
      </c>
      <c r="BH19">
        <f t="shared" ref="BH19:BH31" si="39">(BD19*BB19/AQ19)</f>
        <v>0.53824377256040756</v>
      </c>
      <c r="BI19">
        <f t="shared" ref="BI19:BI31" si="40">(1-BH19)</f>
        <v>0.46175622743959244</v>
      </c>
      <c r="BJ19">
        <v>1616</v>
      </c>
      <c r="BK19">
        <v>300</v>
      </c>
      <c r="BL19">
        <v>300</v>
      </c>
      <c r="BM19">
        <v>300</v>
      </c>
      <c r="BN19">
        <v>10364.9</v>
      </c>
      <c r="BO19">
        <v>2288.7800000000002</v>
      </c>
      <c r="BP19">
        <v>-8.0857600000000009E-3</v>
      </c>
      <c r="BQ19">
        <v>-7.38</v>
      </c>
      <c r="BR19">
        <f t="shared" ref="BR19:BR31" si="41">$B$13*CO19+$C$13*CP19+$F$13*CQ19*(1-CT19)</f>
        <v>599.88499999999999</v>
      </c>
      <c r="BS19">
        <f t="shared" ref="BS19:BS31" si="42">BR19*BT19</f>
        <v>505.09918780062617</v>
      </c>
      <c r="BT19">
        <f t="shared" ref="BT19:BT31" si="43">($B$13*$D$11+$C$13*$D$11+$F$13*((DD19+CV19)/MAX(DD19+CV19+DE19, 0.1)*$I$11+DE19/MAX(DD19+CV19+DE19, 0.1)*$J$11))/($B$13+$C$13+$F$13)</f>
        <v>0.84199336172870831</v>
      </c>
      <c r="BU19">
        <f t="shared" ref="BU19:BU31" si="44">($B$13*$K$11+$C$13*$K$11+$F$13*((DD19+CV19)/MAX(DD19+CV19+DE19, 0.1)*$P$11+DE19/MAX(DD19+CV19+DE19, 0.1)*$Q$11))/($B$13+$C$13+$F$13)</f>
        <v>0.19398672345741674</v>
      </c>
      <c r="BV19">
        <v>6</v>
      </c>
      <c r="BW19">
        <v>0.5</v>
      </c>
      <c r="BX19" t="s">
        <v>303</v>
      </c>
      <c r="BY19">
        <v>1599667056.0999999</v>
      </c>
      <c r="BZ19">
        <v>373.76400000000001</v>
      </c>
      <c r="CA19">
        <v>400.00200000000001</v>
      </c>
      <c r="CB19">
        <v>22.119299999999999</v>
      </c>
      <c r="CC19">
        <v>18.3124</v>
      </c>
      <c r="CD19">
        <v>376.36500000000001</v>
      </c>
      <c r="CE19">
        <v>22.2166</v>
      </c>
      <c r="CF19">
        <v>500.03</v>
      </c>
      <c r="CG19">
        <v>102.053</v>
      </c>
      <c r="CH19">
        <v>9.9820800000000001E-2</v>
      </c>
      <c r="CI19">
        <v>24.026299999999999</v>
      </c>
      <c r="CJ19">
        <v>23.488900000000001</v>
      </c>
      <c r="CK19">
        <v>999.9</v>
      </c>
      <c r="CL19">
        <v>0</v>
      </c>
      <c r="CM19">
        <v>0</v>
      </c>
      <c r="CN19">
        <v>10003.799999999999</v>
      </c>
      <c r="CO19">
        <v>0</v>
      </c>
      <c r="CP19">
        <v>1.5289399999999999E-3</v>
      </c>
      <c r="CQ19">
        <v>599.88499999999999</v>
      </c>
      <c r="CR19">
        <v>0.93300300000000003</v>
      </c>
      <c r="CS19">
        <v>6.6997000000000001E-2</v>
      </c>
      <c r="CT19">
        <v>0</v>
      </c>
      <c r="CU19">
        <v>1071.6099999999999</v>
      </c>
      <c r="CV19">
        <v>5.0011200000000002</v>
      </c>
      <c r="CW19">
        <v>6326.98</v>
      </c>
      <c r="CX19">
        <v>5863.37</v>
      </c>
      <c r="CY19">
        <v>36.625</v>
      </c>
      <c r="CZ19">
        <v>40.75</v>
      </c>
      <c r="DA19">
        <v>38.75</v>
      </c>
      <c r="DB19">
        <v>40.686999999999998</v>
      </c>
      <c r="DC19">
        <v>38.875</v>
      </c>
      <c r="DD19">
        <v>555.03</v>
      </c>
      <c r="DE19">
        <v>39.86</v>
      </c>
      <c r="DF19">
        <v>0</v>
      </c>
      <c r="DG19">
        <v>714.10000014305103</v>
      </c>
      <c r="DH19">
        <v>0</v>
      </c>
      <c r="DI19">
        <v>1071.7076</v>
      </c>
      <c r="DJ19">
        <v>0.79076922242649195</v>
      </c>
      <c r="DK19">
        <v>8.1984615922782993</v>
      </c>
      <c r="DL19">
        <v>6328.0604000000003</v>
      </c>
      <c r="DM19">
        <v>15</v>
      </c>
      <c r="DN19">
        <v>1599667079.0999999</v>
      </c>
      <c r="DO19" t="s">
        <v>304</v>
      </c>
      <c r="DP19">
        <v>1599667079.0999999</v>
      </c>
      <c r="DQ19">
        <v>1599664950.0999999</v>
      </c>
      <c r="DR19">
        <v>29</v>
      </c>
      <c r="DS19">
        <v>-0.03</v>
      </c>
      <c r="DT19">
        <v>2E-3</v>
      </c>
      <c r="DU19">
        <v>-2.601</v>
      </c>
      <c r="DV19">
        <v>-9.7000000000000003E-2</v>
      </c>
      <c r="DW19">
        <v>400</v>
      </c>
      <c r="DX19">
        <v>18</v>
      </c>
      <c r="DY19">
        <v>7.0000000000000007E-2</v>
      </c>
      <c r="DZ19">
        <v>0.03</v>
      </c>
      <c r="EA19">
        <v>399.98315000000002</v>
      </c>
      <c r="EB19">
        <v>-5.6735459664196096E-3</v>
      </c>
      <c r="EC19">
        <v>2.1973336114484501E-2</v>
      </c>
      <c r="ED19">
        <v>1</v>
      </c>
      <c r="EE19">
        <v>373.81957499999999</v>
      </c>
      <c r="EF19">
        <v>2.6285178235883701E-2</v>
      </c>
      <c r="EG19">
        <v>1.0099226455529801E-2</v>
      </c>
      <c r="EH19">
        <v>1</v>
      </c>
      <c r="EI19">
        <v>18.306127499999999</v>
      </c>
      <c r="EJ19">
        <v>3.63005628517096E-2</v>
      </c>
      <c r="EK19">
        <v>3.6164200184712401E-3</v>
      </c>
      <c r="EL19">
        <v>1</v>
      </c>
      <c r="EM19">
        <v>22.10483</v>
      </c>
      <c r="EN19">
        <v>9.1040150093759306E-2</v>
      </c>
      <c r="EO19">
        <v>8.8135463917765194E-3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-2.601</v>
      </c>
      <c r="EW19">
        <v>-9.7299999999999998E-2</v>
      </c>
      <c r="EX19">
        <v>-2.5712000000000299</v>
      </c>
      <c r="EY19">
        <v>0</v>
      </c>
      <c r="EZ19">
        <v>0</v>
      </c>
      <c r="FA19">
        <v>0</v>
      </c>
      <c r="FB19">
        <v>-9.7309999999996705E-2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11.6</v>
      </c>
      <c r="FK19">
        <v>35.1</v>
      </c>
      <c r="FL19">
        <v>2</v>
      </c>
      <c r="FM19">
        <v>501.34699999999998</v>
      </c>
      <c r="FN19">
        <v>500.34100000000001</v>
      </c>
      <c r="FO19">
        <v>21.7605</v>
      </c>
      <c r="FP19">
        <v>26.3019</v>
      </c>
      <c r="FQ19">
        <v>30.0002</v>
      </c>
      <c r="FR19">
        <v>26.290199999999999</v>
      </c>
      <c r="FS19">
        <v>26.2775</v>
      </c>
      <c r="FT19">
        <v>20.400300000000001</v>
      </c>
      <c r="FU19">
        <v>0</v>
      </c>
      <c r="FV19">
        <v>0</v>
      </c>
      <c r="FW19">
        <v>21.76</v>
      </c>
      <c r="FX19">
        <v>400</v>
      </c>
      <c r="FY19">
        <v>0</v>
      </c>
      <c r="FZ19">
        <v>102.018</v>
      </c>
      <c r="GA19">
        <v>102.217</v>
      </c>
    </row>
    <row r="20" spans="1:183" x14ac:dyDescent="0.35">
      <c r="A20">
        <v>2</v>
      </c>
      <c r="B20">
        <v>1599668957.5</v>
      </c>
      <c r="C20">
        <v>1901.4000000953699</v>
      </c>
      <c r="D20" t="s">
        <v>306</v>
      </c>
      <c r="E20" t="s">
        <v>307</v>
      </c>
      <c r="F20">
        <v>1599668957.5</v>
      </c>
      <c r="G20">
        <f t="shared" si="0"/>
        <v>3.2461846824726362E-3</v>
      </c>
      <c r="H20">
        <f t="shared" si="1"/>
        <v>23.287719586071983</v>
      </c>
      <c r="I20">
        <f t="shared" si="2"/>
        <v>370.57799999999997</v>
      </c>
      <c r="J20">
        <f t="shared" si="3"/>
        <v>269.77762842571252</v>
      </c>
      <c r="K20">
        <f t="shared" si="4"/>
        <v>27.562757986355511</v>
      </c>
      <c r="L20">
        <f t="shared" si="5"/>
        <v>37.861374157198796</v>
      </c>
      <c r="M20">
        <f t="shared" si="6"/>
        <v>0.41150691894222191</v>
      </c>
      <c r="N20">
        <f t="shared" si="7"/>
        <v>2.9651477030752407</v>
      </c>
      <c r="O20">
        <f t="shared" si="8"/>
        <v>0.38220950386936375</v>
      </c>
      <c r="P20">
        <f t="shared" si="9"/>
        <v>0.24133914907554538</v>
      </c>
      <c r="Q20">
        <f t="shared" si="10"/>
        <v>209.7336112154299</v>
      </c>
      <c r="R20">
        <f t="shared" si="11"/>
        <v>25.350155715608548</v>
      </c>
      <c r="S20">
        <f t="shared" si="12"/>
        <v>24.7257</v>
      </c>
      <c r="T20">
        <f t="shared" si="13"/>
        <v>3.1280487420719529</v>
      </c>
      <c r="U20">
        <f t="shared" si="14"/>
        <v>71.974346692612471</v>
      </c>
      <c r="V20">
        <f t="shared" si="15"/>
        <v>2.2832908269711796</v>
      </c>
      <c r="W20">
        <f t="shared" si="16"/>
        <v>3.1723675613516047</v>
      </c>
      <c r="X20">
        <f t="shared" si="17"/>
        <v>0.84475791510077336</v>
      </c>
      <c r="Y20">
        <f t="shared" si="18"/>
        <v>-143.15674449704326</v>
      </c>
      <c r="Z20">
        <f t="shared" si="19"/>
        <v>37.678305027603159</v>
      </c>
      <c r="AA20">
        <f t="shared" si="20"/>
        <v>2.6836192624872894</v>
      </c>
      <c r="AB20">
        <f t="shared" si="21"/>
        <v>106.9387910084771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54327.431303025107</v>
      </c>
      <c r="AH20" t="s">
        <v>300</v>
      </c>
      <c r="AI20">
        <v>10351.4</v>
      </c>
      <c r="AJ20">
        <v>722.32807692307699</v>
      </c>
      <c r="AK20">
        <v>3272.98</v>
      </c>
      <c r="AL20">
        <f t="shared" si="25"/>
        <v>2550.6519230769231</v>
      </c>
      <c r="AM20">
        <f t="shared" si="26"/>
        <v>0.77930568566777769</v>
      </c>
      <c r="AN20">
        <v>-0.85349145821997996</v>
      </c>
      <c r="AO20" t="s">
        <v>308</v>
      </c>
      <c r="AP20">
        <v>10335.799999999999</v>
      </c>
      <c r="AQ20">
        <v>860.23284000000001</v>
      </c>
      <c r="AR20">
        <v>1250.5899999999999</v>
      </c>
      <c r="AS20">
        <f t="shared" si="27"/>
        <v>0.31213839867582494</v>
      </c>
      <c r="AT20">
        <v>0.5</v>
      </c>
      <c r="AU20">
        <f t="shared" si="28"/>
        <v>1093.1963989620112</v>
      </c>
      <c r="AV20">
        <f t="shared" si="29"/>
        <v>23.287719586071983</v>
      </c>
      <c r="AW20">
        <f t="shared" si="30"/>
        <v>170.61428670509022</v>
      </c>
      <c r="AX20">
        <f t="shared" si="31"/>
        <v>0.50227492623481707</v>
      </c>
      <c r="AY20">
        <f t="shared" si="32"/>
        <v>2.2083141754961885E-2</v>
      </c>
      <c r="AZ20">
        <f t="shared" si="33"/>
        <v>1.6171487058108576</v>
      </c>
      <c r="BA20" t="s">
        <v>309</v>
      </c>
      <c r="BB20">
        <v>622.45000000000005</v>
      </c>
      <c r="BC20">
        <f t="shared" si="34"/>
        <v>628.13999999999987</v>
      </c>
      <c r="BD20">
        <f t="shared" si="35"/>
        <v>0.62144929474321009</v>
      </c>
      <c r="BE20">
        <f t="shared" si="36"/>
        <v>0.76301343504883945</v>
      </c>
      <c r="BF20">
        <f t="shared" si="37"/>
        <v>0.73894623660611258</v>
      </c>
      <c r="BG20">
        <f t="shared" si="38"/>
        <v>0.79289141011460873</v>
      </c>
      <c r="BH20">
        <f t="shared" si="39"/>
        <v>0.44967024685190016</v>
      </c>
      <c r="BI20">
        <f t="shared" si="40"/>
        <v>0.55032975314809984</v>
      </c>
      <c r="BJ20">
        <v>1618</v>
      </c>
      <c r="BK20">
        <v>300</v>
      </c>
      <c r="BL20">
        <v>300</v>
      </c>
      <c r="BM20">
        <v>300</v>
      </c>
      <c r="BN20">
        <v>10335.799999999999</v>
      </c>
      <c r="BO20">
        <v>1188.4000000000001</v>
      </c>
      <c r="BP20">
        <v>-7.4657899999999999E-3</v>
      </c>
      <c r="BQ20">
        <v>2.2999999999999998</v>
      </c>
      <c r="BR20">
        <f t="shared" si="41"/>
        <v>1299.99</v>
      </c>
      <c r="BS20">
        <f t="shared" si="42"/>
        <v>1093.1963989620112</v>
      </c>
      <c r="BT20">
        <f t="shared" si="43"/>
        <v>0.84092677556135909</v>
      </c>
      <c r="BU20">
        <f t="shared" si="44"/>
        <v>0.19185355112271843</v>
      </c>
      <c r="BV20">
        <v>6</v>
      </c>
      <c r="BW20">
        <v>0.5</v>
      </c>
      <c r="BX20" t="s">
        <v>303</v>
      </c>
      <c r="BY20">
        <v>1599668957.5</v>
      </c>
      <c r="BZ20">
        <v>370.57799999999997</v>
      </c>
      <c r="CA20">
        <v>399.964</v>
      </c>
      <c r="CB20">
        <v>22.348299999999998</v>
      </c>
      <c r="CC20">
        <v>18.540299999999998</v>
      </c>
      <c r="CD20">
        <v>373.233</v>
      </c>
      <c r="CE20">
        <v>22.460699999999999</v>
      </c>
      <c r="CF20">
        <v>500.048</v>
      </c>
      <c r="CG20">
        <v>102.069</v>
      </c>
      <c r="CH20">
        <v>9.9434599999999998E-2</v>
      </c>
      <c r="CI20">
        <v>24.961400000000001</v>
      </c>
      <c r="CJ20">
        <v>24.7257</v>
      </c>
      <c r="CK20">
        <v>999.9</v>
      </c>
      <c r="CL20">
        <v>0</v>
      </c>
      <c r="CM20">
        <v>0</v>
      </c>
      <c r="CN20">
        <v>9997.5</v>
      </c>
      <c r="CO20">
        <v>0</v>
      </c>
      <c r="CP20">
        <v>1.5289399999999999E-3</v>
      </c>
      <c r="CQ20">
        <v>1299.99</v>
      </c>
      <c r="CR20">
        <v>0.96899199999999996</v>
      </c>
      <c r="CS20">
        <v>3.1008399999999998E-2</v>
      </c>
      <c r="CT20">
        <v>0</v>
      </c>
      <c r="CU20">
        <v>860.572</v>
      </c>
      <c r="CV20">
        <v>5.0011200000000002</v>
      </c>
      <c r="CW20">
        <v>11212.1</v>
      </c>
      <c r="CX20">
        <v>12848.5</v>
      </c>
      <c r="CY20">
        <v>40.436999999999998</v>
      </c>
      <c r="CZ20">
        <v>42.936999999999998</v>
      </c>
      <c r="DA20">
        <v>41.686999999999998</v>
      </c>
      <c r="DB20">
        <v>42.25</v>
      </c>
      <c r="DC20">
        <v>41.875</v>
      </c>
      <c r="DD20">
        <v>1254.83</v>
      </c>
      <c r="DE20">
        <v>40.159999999999997</v>
      </c>
      <c r="DF20">
        <v>0</v>
      </c>
      <c r="DG20">
        <v>1900.9000000953699</v>
      </c>
      <c r="DH20">
        <v>0</v>
      </c>
      <c r="DI20">
        <v>860.23284000000001</v>
      </c>
      <c r="DJ20">
        <v>0.24530770232121499</v>
      </c>
      <c r="DK20">
        <v>1.7769230280420401</v>
      </c>
      <c r="DL20">
        <v>11212.116</v>
      </c>
      <c r="DM20">
        <v>15</v>
      </c>
      <c r="DN20">
        <v>1599668931</v>
      </c>
      <c r="DO20" t="s">
        <v>310</v>
      </c>
      <c r="DP20">
        <v>1599668929</v>
      </c>
      <c r="DQ20">
        <v>1599668931</v>
      </c>
      <c r="DR20">
        <v>30</v>
      </c>
      <c r="DS20">
        <v>-5.3999999999999999E-2</v>
      </c>
      <c r="DT20">
        <v>-1.4999999999999999E-2</v>
      </c>
      <c r="DU20">
        <v>-2.6549999999999998</v>
      </c>
      <c r="DV20">
        <v>-0.112</v>
      </c>
      <c r="DW20">
        <v>400</v>
      </c>
      <c r="DX20">
        <v>19</v>
      </c>
      <c r="DY20">
        <v>0.05</v>
      </c>
      <c r="DZ20">
        <v>0.03</v>
      </c>
      <c r="EA20">
        <v>399.98319512195098</v>
      </c>
      <c r="EB20">
        <v>-7.2961672473454101E-2</v>
      </c>
      <c r="EC20">
        <v>3.6923929389631599E-2</v>
      </c>
      <c r="ED20">
        <v>1</v>
      </c>
      <c r="EE20">
        <v>370.60180487804899</v>
      </c>
      <c r="EF20">
        <v>-0.61944250870978201</v>
      </c>
      <c r="EG20">
        <v>0.148767328486416</v>
      </c>
      <c r="EH20">
        <v>1</v>
      </c>
      <c r="EI20">
        <v>18.5398268292683</v>
      </c>
      <c r="EJ20">
        <v>5.1219512195600902E-3</v>
      </c>
      <c r="EK20">
        <v>1.1628443660402299E-3</v>
      </c>
      <c r="EL20">
        <v>1</v>
      </c>
      <c r="EM20">
        <v>22.3430292682927</v>
      </c>
      <c r="EN20">
        <v>6.8947735191665194E-2</v>
      </c>
      <c r="EO20">
        <v>1.8193408668438101E-2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-2.6549999999999998</v>
      </c>
      <c r="EW20">
        <v>-0.1124</v>
      </c>
      <c r="EX20">
        <v>-2.6551499999999399</v>
      </c>
      <c r="EY20">
        <v>0</v>
      </c>
      <c r="EZ20">
        <v>0</v>
      </c>
      <c r="FA20">
        <v>0</v>
      </c>
      <c r="FB20">
        <v>-0.112380000000005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0.4</v>
      </c>
      <c r="FL20">
        <v>2</v>
      </c>
      <c r="FM20">
        <v>506.97399999999999</v>
      </c>
      <c r="FN20">
        <v>496.59800000000001</v>
      </c>
      <c r="FO20">
        <v>21.760899999999999</v>
      </c>
      <c r="FP20">
        <v>27.0137</v>
      </c>
      <c r="FQ20">
        <v>30.0002</v>
      </c>
      <c r="FR20">
        <v>27.0063</v>
      </c>
      <c r="FS20">
        <v>26.994</v>
      </c>
      <c r="FT20">
        <v>20.422899999999998</v>
      </c>
      <c r="FU20">
        <v>0</v>
      </c>
      <c r="FV20">
        <v>0</v>
      </c>
      <c r="FW20">
        <v>21.76</v>
      </c>
      <c r="FX20">
        <v>400</v>
      </c>
      <c r="FY20">
        <v>0</v>
      </c>
      <c r="FZ20">
        <v>101.872</v>
      </c>
      <c r="GA20">
        <v>102.07299999999999</v>
      </c>
    </row>
    <row r="21" spans="1:183" x14ac:dyDescent="0.35">
      <c r="A21">
        <v>3</v>
      </c>
      <c r="B21">
        <v>1599669044.5</v>
      </c>
      <c r="C21">
        <v>1988.4000000953699</v>
      </c>
      <c r="D21" t="s">
        <v>311</v>
      </c>
      <c r="E21" t="s">
        <v>312</v>
      </c>
      <c r="F21">
        <v>1599669044.5</v>
      </c>
      <c r="G21">
        <f t="shared" si="0"/>
        <v>3.1512207005158534E-3</v>
      </c>
      <c r="H21">
        <f t="shared" si="1"/>
        <v>22.894994986677816</v>
      </c>
      <c r="I21">
        <f t="shared" si="2"/>
        <v>371.08199999999999</v>
      </c>
      <c r="J21">
        <f t="shared" si="3"/>
        <v>271.90673022340803</v>
      </c>
      <c r="K21">
        <f t="shared" si="4"/>
        <v>27.780093724936066</v>
      </c>
      <c r="L21">
        <f t="shared" si="5"/>
        <v>37.91260602915839</v>
      </c>
      <c r="M21">
        <f t="shared" si="6"/>
        <v>0.411011638832191</v>
      </c>
      <c r="N21">
        <f t="shared" si="7"/>
        <v>2.9656776866062766</v>
      </c>
      <c r="O21">
        <f t="shared" si="8"/>
        <v>0.38178684557513937</v>
      </c>
      <c r="P21">
        <f t="shared" si="9"/>
        <v>0.24106911671603024</v>
      </c>
      <c r="Q21">
        <f t="shared" si="10"/>
        <v>177.77503623571644</v>
      </c>
      <c r="R21">
        <f t="shared" si="11"/>
        <v>25.135967320309312</v>
      </c>
      <c r="S21">
        <f t="shared" si="12"/>
        <v>24.542000000000002</v>
      </c>
      <c r="T21">
        <f t="shared" si="13"/>
        <v>3.093883691847906</v>
      </c>
      <c r="U21">
        <f t="shared" si="14"/>
        <v>71.864691697182607</v>
      </c>
      <c r="V21">
        <f t="shared" si="15"/>
        <v>2.2727518308633599</v>
      </c>
      <c r="W21">
        <f t="shared" si="16"/>
        <v>3.1625430753117127</v>
      </c>
      <c r="X21">
        <f t="shared" si="17"/>
        <v>0.82113186098454616</v>
      </c>
      <c r="Y21">
        <f t="shared" si="18"/>
        <v>-138.96883289274913</v>
      </c>
      <c r="Z21">
        <f t="shared" si="19"/>
        <v>58.741975112772678</v>
      </c>
      <c r="AA21">
        <f t="shared" si="20"/>
        <v>4.1781588125133045</v>
      </c>
      <c r="AB21">
        <f t="shared" si="21"/>
        <v>101.7263372682533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54352.541915792113</v>
      </c>
      <c r="AH21" t="s">
        <v>300</v>
      </c>
      <c r="AI21">
        <v>10351.4</v>
      </c>
      <c r="AJ21">
        <v>722.32807692307699</v>
      </c>
      <c r="AK21">
        <v>3272.98</v>
      </c>
      <c r="AL21">
        <f t="shared" si="25"/>
        <v>2550.6519230769231</v>
      </c>
      <c r="AM21">
        <f t="shared" si="26"/>
        <v>0.77930568566777769</v>
      </c>
      <c r="AN21">
        <v>-0.85349145821997996</v>
      </c>
      <c r="AO21" t="s">
        <v>313</v>
      </c>
      <c r="AP21">
        <v>10337.700000000001</v>
      </c>
      <c r="AQ21">
        <v>876.75779999999997</v>
      </c>
      <c r="AR21">
        <v>1374.99</v>
      </c>
      <c r="AS21">
        <f t="shared" si="27"/>
        <v>0.3623533262060088</v>
      </c>
      <c r="AT21">
        <v>0.5</v>
      </c>
      <c r="AU21">
        <f t="shared" si="28"/>
        <v>925.19069879621566</v>
      </c>
      <c r="AV21">
        <f t="shared" si="29"/>
        <v>22.894994986677816</v>
      </c>
      <c r="AW21">
        <f t="shared" si="30"/>
        <v>167.62296354183519</v>
      </c>
      <c r="AX21">
        <f t="shared" si="31"/>
        <v>0.53704390577386019</v>
      </c>
      <c r="AY21">
        <f t="shared" si="32"/>
        <v>2.5668747508808112E-2</v>
      </c>
      <c r="AZ21">
        <f t="shared" si="33"/>
        <v>1.3803664026647466</v>
      </c>
      <c r="BA21" t="s">
        <v>314</v>
      </c>
      <c r="BB21">
        <v>636.55999999999995</v>
      </c>
      <c r="BC21">
        <f t="shared" si="34"/>
        <v>738.43000000000006</v>
      </c>
      <c r="BD21">
        <f t="shared" si="35"/>
        <v>0.67471825359208049</v>
      </c>
      <c r="BE21">
        <f t="shared" si="36"/>
        <v>0.71991185016044479</v>
      </c>
      <c r="BF21">
        <f t="shared" si="37"/>
        <v>0.76338481284632587</v>
      </c>
      <c r="BG21">
        <f t="shared" si="38"/>
        <v>0.74411956520919609</v>
      </c>
      <c r="BH21">
        <f t="shared" si="39"/>
        <v>0.48987149188359058</v>
      </c>
      <c r="BI21">
        <f t="shared" si="40"/>
        <v>0.51012850811640942</v>
      </c>
      <c r="BJ21">
        <v>1620</v>
      </c>
      <c r="BK21">
        <v>300</v>
      </c>
      <c r="BL21">
        <v>300</v>
      </c>
      <c r="BM21">
        <v>300</v>
      </c>
      <c r="BN21">
        <v>10337.700000000001</v>
      </c>
      <c r="BO21">
        <v>1304.82</v>
      </c>
      <c r="BP21">
        <v>-7.6368399999999998E-3</v>
      </c>
      <c r="BQ21">
        <v>5.05</v>
      </c>
      <c r="BR21">
        <f t="shared" si="41"/>
        <v>1100.01</v>
      </c>
      <c r="BS21">
        <f t="shared" si="42"/>
        <v>925.19069879621566</v>
      </c>
      <c r="BT21">
        <f t="shared" si="43"/>
        <v>0.8410748073164932</v>
      </c>
      <c r="BU21">
        <f t="shared" si="44"/>
        <v>0.19214961463298663</v>
      </c>
      <c r="BV21">
        <v>6</v>
      </c>
      <c r="BW21">
        <v>0.5</v>
      </c>
      <c r="BX21" t="s">
        <v>303</v>
      </c>
      <c r="BY21">
        <v>1599669044.5</v>
      </c>
      <c r="BZ21">
        <v>371.08199999999999</v>
      </c>
      <c r="CA21">
        <v>399.96199999999999</v>
      </c>
      <c r="CB21">
        <v>22.2453</v>
      </c>
      <c r="CC21">
        <v>18.547599999999999</v>
      </c>
      <c r="CD21">
        <v>373.77600000000001</v>
      </c>
      <c r="CE21">
        <v>22.355499999999999</v>
      </c>
      <c r="CF21">
        <v>499.952</v>
      </c>
      <c r="CG21">
        <v>102.068</v>
      </c>
      <c r="CH21">
        <v>9.9731200000000006E-2</v>
      </c>
      <c r="CI21">
        <v>24.909400000000002</v>
      </c>
      <c r="CJ21">
        <v>24.542000000000002</v>
      </c>
      <c r="CK21">
        <v>999.9</v>
      </c>
      <c r="CL21">
        <v>0</v>
      </c>
      <c r="CM21">
        <v>0</v>
      </c>
      <c r="CN21">
        <v>10000.6</v>
      </c>
      <c r="CO21">
        <v>0</v>
      </c>
      <c r="CP21">
        <v>1.5289399999999999E-3</v>
      </c>
      <c r="CQ21">
        <v>1100.01</v>
      </c>
      <c r="CR21">
        <v>0.96401199999999998</v>
      </c>
      <c r="CS21">
        <v>3.5987999999999999E-2</v>
      </c>
      <c r="CT21">
        <v>0</v>
      </c>
      <c r="CU21">
        <v>878.14599999999996</v>
      </c>
      <c r="CV21">
        <v>5.0011200000000002</v>
      </c>
      <c r="CW21">
        <v>9678.5</v>
      </c>
      <c r="CX21">
        <v>10854.4</v>
      </c>
      <c r="CY21">
        <v>40.186999999999998</v>
      </c>
      <c r="CZ21">
        <v>42.936999999999998</v>
      </c>
      <c r="DA21">
        <v>41.686999999999998</v>
      </c>
      <c r="DB21">
        <v>42.25</v>
      </c>
      <c r="DC21">
        <v>41.811999999999998</v>
      </c>
      <c r="DD21">
        <v>1055.5999999999999</v>
      </c>
      <c r="DE21">
        <v>39.409999999999997</v>
      </c>
      <c r="DF21">
        <v>0</v>
      </c>
      <c r="DG21">
        <v>86.400000095367403</v>
      </c>
      <c r="DH21">
        <v>0</v>
      </c>
      <c r="DI21">
        <v>876.75779999999997</v>
      </c>
      <c r="DJ21">
        <v>12.080692291074801</v>
      </c>
      <c r="DK21">
        <v>134.845384387531</v>
      </c>
      <c r="DL21">
        <v>9663.3932000000004</v>
      </c>
      <c r="DM21">
        <v>15</v>
      </c>
      <c r="DN21">
        <v>1599669018</v>
      </c>
      <c r="DO21" t="s">
        <v>315</v>
      </c>
      <c r="DP21">
        <v>1599669009</v>
      </c>
      <c r="DQ21">
        <v>1599669018</v>
      </c>
      <c r="DR21">
        <v>31</v>
      </c>
      <c r="DS21">
        <v>-3.9E-2</v>
      </c>
      <c r="DT21">
        <v>2E-3</v>
      </c>
      <c r="DU21">
        <v>-2.694</v>
      </c>
      <c r="DV21">
        <v>-0.11</v>
      </c>
      <c r="DW21">
        <v>400</v>
      </c>
      <c r="DX21">
        <v>19</v>
      </c>
      <c r="DY21">
        <v>7.0000000000000007E-2</v>
      </c>
      <c r="DZ21">
        <v>0.03</v>
      </c>
      <c r="EA21">
        <v>399.99826829268301</v>
      </c>
      <c r="EB21">
        <v>5.7073170731600897E-2</v>
      </c>
      <c r="EC21">
        <v>3.8430821212098003E-2</v>
      </c>
      <c r="ED21">
        <v>1</v>
      </c>
      <c r="EE21">
        <v>371.07617073170701</v>
      </c>
      <c r="EF21">
        <v>-0.280034843205962</v>
      </c>
      <c r="EG21">
        <v>0.107441396945097</v>
      </c>
      <c r="EH21">
        <v>1</v>
      </c>
      <c r="EI21">
        <v>18.546597560975599</v>
      </c>
      <c r="EJ21">
        <v>2.60278745648672E-3</v>
      </c>
      <c r="EK21">
        <v>1.2986837247820899E-3</v>
      </c>
      <c r="EL21">
        <v>1</v>
      </c>
      <c r="EM21">
        <v>22.245714634146299</v>
      </c>
      <c r="EN21">
        <v>3.1517770034883201E-2</v>
      </c>
      <c r="EO21">
        <v>1.3740745195392E-2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-2.694</v>
      </c>
      <c r="EW21">
        <v>-0.11020000000000001</v>
      </c>
      <c r="EX21">
        <v>-2.69389999999999</v>
      </c>
      <c r="EY21">
        <v>0</v>
      </c>
      <c r="EZ21">
        <v>0</v>
      </c>
      <c r="FA21">
        <v>0</v>
      </c>
      <c r="FB21">
        <v>-0.110225000000003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0.6</v>
      </c>
      <c r="FK21">
        <v>0.4</v>
      </c>
      <c r="FL21">
        <v>2</v>
      </c>
      <c r="FM21">
        <v>506.88</v>
      </c>
      <c r="FN21">
        <v>496.53199999999998</v>
      </c>
      <c r="FO21">
        <v>21.759599999999999</v>
      </c>
      <c r="FP21">
        <v>27.0486</v>
      </c>
      <c r="FQ21">
        <v>30.000299999999999</v>
      </c>
      <c r="FR21">
        <v>27.039300000000001</v>
      </c>
      <c r="FS21">
        <v>27.025400000000001</v>
      </c>
      <c r="FT21">
        <v>20.424399999999999</v>
      </c>
      <c r="FU21">
        <v>0</v>
      </c>
      <c r="FV21">
        <v>0</v>
      </c>
      <c r="FW21">
        <v>21.76</v>
      </c>
      <c r="FX21">
        <v>400</v>
      </c>
      <c r="FY21">
        <v>0</v>
      </c>
      <c r="FZ21">
        <v>101.867</v>
      </c>
      <c r="GA21">
        <v>102.06699999999999</v>
      </c>
    </row>
    <row r="22" spans="1:183" x14ac:dyDescent="0.35">
      <c r="A22">
        <v>4</v>
      </c>
      <c r="B22">
        <v>1599669133.5</v>
      </c>
      <c r="C22">
        <v>2077.4000000953702</v>
      </c>
      <c r="D22" t="s">
        <v>316</v>
      </c>
      <c r="E22" t="s">
        <v>317</v>
      </c>
      <c r="F22">
        <v>1599669133.5</v>
      </c>
      <c r="G22">
        <f t="shared" si="0"/>
        <v>3.0404768159728998E-3</v>
      </c>
      <c r="H22">
        <f t="shared" si="1"/>
        <v>22.208414872126554</v>
      </c>
      <c r="I22">
        <f t="shared" si="2"/>
        <v>371.92099999999999</v>
      </c>
      <c r="J22">
        <f t="shared" si="3"/>
        <v>274.32665695903745</v>
      </c>
      <c r="K22">
        <f t="shared" si="4"/>
        <v>28.027093320397999</v>
      </c>
      <c r="L22">
        <f t="shared" si="5"/>
        <v>37.998000961212597</v>
      </c>
      <c r="M22">
        <f t="shared" si="6"/>
        <v>0.40476633002894058</v>
      </c>
      <c r="N22">
        <f t="shared" si="7"/>
        <v>2.9652225798444825</v>
      </c>
      <c r="O22">
        <f t="shared" si="8"/>
        <v>0.37638603869551157</v>
      </c>
      <c r="P22">
        <f t="shared" si="9"/>
        <v>0.23762509853233205</v>
      </c>
      <c r="Q22">
        <f t="shared" si="10"/>
        <v>145.83898651287072</v>
      </c>
      <c r="R22">
        <f t="shared" si="11"/>
        <v>24.904637878343152</v>
      </c>
      <c r="S22">
        <f t="shared" si="12"/>
        <v>24.373200000000001</v>
      </c>
      <c r="T22">
        <f t="shared" si="13"/>
        <v>3.0627778064184836</v>
      </c>
      <c r="U22">
        <f t="shared" si="14"/>
        <v>71.742164239195063</v>
      </c>
      <c r="V22">
        <f t="shared" si="15"/>
        <v>2.2589603712963</v>
      </c>
      <c r="W22">
        <f t="shared" si="16"/>
        <v>3.1487206934052279</v>
      </c>
      <c r="X22">
        <f t="shared" si="17"/>
        <v>0.80381743512218362</v>
      </c>
      <c r="Y22">
        <f t="shared" si="18"/>
        <v>-134.08502758440488</v>
      </c>
      <c r="Z22">
        <f t="shared" si="19"/>
        <v>73.983707696533315</v>
      </c>
      <c r="AA22">
        <f t="shared" si="20"/>
        <v>5.2566514705448562</v>
      </c>
      <c r="AB22">
        <f t="shared" si="21"/>
        <v>90.994318095544003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54352.473102134318</v>
      </c>
      <c r="AH22" t="s">
        <v>300</v>
      </c>
      <c r="AI22">
        <v>10351.4</v>
      </c>
      <c r="AJ22">
        <v>722.32807692307699</v>
      </c>
      <c r="AK22">
        <v>3272.98</v>
      </c>
      <c r="AL22">
        <f t="shared" si="25"/>
        <v>2550.6519230769231</v>
      </c>
      <c r="AM22">
        <f t="shared" si="26"/>
        <v>0.77930568566777769</v>
      </c>
      <c r="AN22">
        <v>-0.85349145821997996</v>
      </c>
      <c r="AO22" t="s">
        <v>318</v>
      </c>
      <c r="AP22">
        <v>10341.200000000001</v>
      </c>
      <c r="AQ22">
        <v>911.82946153846206</v>
      </c>
      <c r="AR22">
        <v>1587.49</v>
      </c>
      <c r="AS22">
        <f t="shared" si="27"/>
        <v>0.42561561865683439</v>
      </c>
      <c r="AT22">
        <v>0.5</v>
      </c>
      <c r="AU22">
        <f t="shared" si="28"/>
        <v>757.11389853005767</v>
      </c>
      <c r="AV22">
        <f t="shared" si="29"/>
        <v>22.208414872126554</v>
      </c>
      <c r="AW22">
        <f t="shared" si="30"/>
        <v>161.11975015827912</v>
      </c>
      <c r="AX22">
        <f t="shared" si="31"/>
        <v>0.58640999313381503</v>
      </c>
      <c r="AY22">
        <f t="shared" si="32"/>
        <v>3.0460286589800292E-2</v>
      </c>
      <c r="AZ22">
        <f t="shared" si="33"/>
        <v>1.0617326723317941</v>
      </c>
      <c r="BA22" t="s">
        <v>319</v>
      </c>
      <c r="BB22">
        <v>656.57</v>
      </c>
      <c r="BC22">
        <f t="shared" si="34"/>
        <v>930.92</v>
      </c>
      <c r="BD22">
        <f t="shared" si="35"/>
        <v>0.72579871359680526</v>
      </c>
      <c r="BE22">
        <f t="shared" si="36"/>
        <v>0.64419949472750837</v>
      </c>
      <c r="BF22">
        <f t="shared" si="37"/>
        <v>0.78096425702436267</v>
      </c>
      <c r="BG22">
        <f t="shared" si="38"/>
        <v>0.66080753110630086</v>
      </c>
      <c r="BH22">
        <f t="shared" si="39"/>
        <v>0.52261709177747762</v>
      </c>
      <c r="BI22">
        <f t="shared" si="40"/>
        <v>0.47738290822252238</v>
      </c>
      <c r="BJ22">
        <v>1622</v>
      </c>
      <c r="BK22">
        <v>300</v>
      </c>
      <c r="BL22">
        <v>300</v>
      </c>
      <c r="BM22">
        <v>300</v>
      </c>
      <c r="BN22">
        <v>10341.200000000001</v>
      </c>
      <c r="BO22">
        <v>1500.82</v>
      </c>
      <c r="BP22">
        <v>-7.8098899999999999E-3</v>
      </c>
      <c r="BQ22">
        <v>6.34</v>
      </c>
      <c r="BR22">
        <f t="shared" si="41"/>
        <v>899.92</v>
      </c>
      <c r="BS22">
        <f t="shared" si="42"/>
        <v>757.11389853005767</v>
      </c>
      <c r="BT22">
        <f t="shared" si="43"/>
        <v>0.84131244836214081</v>
      </c>
      <c r="BU22">
        <f t="shared" si="44"/>
        <v>0.19262489672428179</v>
      </c>
      <c r="BV22">
        <v>6</v>
      </c>
      <c r="BW22">
        <v>0.5</v>
      </c>
      <c r="BX22" t="s">
        <v>303</v>
      </c>
      <c r="BY22">
        <v>1599669133.5</v>
      </c>
      <c r="BZ22">
        <v>371.92099999999999</v>
      </c>
      <c r="CA22">
        <v>399.93200000000002</v>
      </c>
      <c r="CB22">
        <v>22.110499999999998</v>
      </c>
      <c r="CC22">
        <v>18.542100000000001</v>
      </c>
      <c r="CD22">
        <v>374.59399999999999</v>
      </c>
      <c r="CE22">
        <v>22.2194</v>
      </c>
      <c r="CF22">
        <v>499.93</v>
      </c>
      <c r="CG22">
        <v>102.06699999999999</v>
      </c>
      <c r="CH22">
        <v>9.9860599999999994E-2</v>
      </c>
      <c r="CI22">
        <v>24.835999999999999</v>
      </c>
      <c r="CJ22">
        <v>24.373200000000001</v>
      </c>
      <c r="CK22">
        <v>999.9</v>
      </c>
      <c r="CL22">
        <v>0</v>
      </c>
      <c r="CM22">
        <v>0</v>
      </c>
      <c r="CN22">
        <v>9998.1200000000008</v>
      </c>
      <c r="CO22">
        <v>0</v>
      </c>
      <c r="CP22">
        <v>1.5289399999999999E-3</v>
      </c>
      <c r="CQ22">
        <v>899.92</v>
      </c>
      <c r="CR22">
        <v>0.95600300000000005</v>
      </c>
      <c r="CS22">
        <v>4.3996899999999999E-2</v>
      </c>
      <c r="CT22">
        <v>0</v>
      </c>
      <c r="CU22">
        <v>913.36699999999996</v>
      </c>
      <c r="CV22">
        <v>5.0011200000000002</v>
      </c>
      <c r="CW22">
        <v>8224.5300000000007</v>
      </c>
      <c r="CX22">
        <v>8858.01</v>
      </c>
      <c r="CY22">
        <v>40.125</v>
      </c>
      <c r="CZ22">
        <v>43</v>
      </c>
      <c r="DA22">
        <v>41.686999999999998</v>
      </c>
      <c r="DB22">
        <v>42.311999999999998</v>
      </c>
      <c r="DC22">
        <v>41.75</v>
      </c>
      <c r="DD22">
        <v>855.55</v>
      </c>
      <c r="DE22">
        <v>39.369999999999997</v>
      </c>
      <c r="DF22">
        <v>0</v>
      </c>
      <c r="DG22">
        <v>88.299999952316298</v>
      </c>
      <c r="DH22">
        <v>0</v>
      </c>
      <c r="DI22">
        <v>911.82946153846206</v>
      </c>
      <c r="DJ22">
        <v>15.146256412647199</v>
      </c>
      <c r="DK22">
        <v>134.40034195074699</v>
      </c>
      <c r="DL22">
        <v>8208.9226923076894</v>
      </c>
      <c r="DM22">
        <v>15</v>
      </c>
      <c r="DN22">
        <v>1599669107</v>
      </c>
      <c r="DO22" t="s">
        <v>320</v>
      </c>
      <c r="DP22">
        <v>1599669097</v>
      </c>
      <c r="DQ22">
        <v>1599669107</v>
      </c>
      <c r="DR22">
        <v>32</v>
      </c>
      <c r="DS22">
        <v>0.02</v>
      </c>
      <c r="DT22">
        <v>1E-3</v>
      </c>
      <c r="DU22">
        <v>-2.6739999999999999</v>
      </c>
      <c r="DV22">
        <v>-0.109</v>
      </c>
      <c r="DW22">
        <v>400</v>
      </c>
      <c r="DX22">
        <v>19</v>
      </c>
      <c r="DY22">
        <v>0.05</v>
      </c>
      <c r="DZ22">
        <v>0.04</v>
      </c>
      <c r="EA22">
        <v>400.00436585365901</v>
      </c>
      <c r="EB22">
        <v>5.7240418118874502E-2</v>
      </c>
      <c r="EC22">
        <v>3.9431172574662297E-2</v>
      </c>
      <c r="ED22">
        <v>1</v>
      </c>
      <c r="EE22">
        <v>371.95795121951198</v>
      </c>
      <c r="EF22">
        <v>-0.53404181184633603</v>
      </c>
      <c r="EG22">
        <v>0.13166660617422701</v>
      </c>
      <c r="EH22">
        <v>1</v>
      </c>
      <c r="EI22">
        <v>18.541402439024399</v>
      </c>
      <c r="EJ22">
        <v>-4.9484320557014799E-3</v>
      </c>
      <c r="EK22">
        <v>1.0475261926702201E-3</v>
      </c>
      <c r="EL22">
        <v>1</v>
      </c>
      <c r="EM22">
        <v>22.116178048780501</v>
      </c>
      <c r="EN22">
        <v>1.5110801393779001E-2</v>
      </c>
      <c r="EO22">
        <v>1.36230706791578E-2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-2.673</v>
      </c>
      <c r="EW22">
        <v>-0.1089</v>
      </c>
      <c r="EX22">
        <v>-2.6735500000000298</v>
      </c>
      <c r="EY22">
        <v>0</v>
      </c>
      <c r="EZ22">
        <v>0</v>
      </c>
      <c r="FA22">
        <v>0</v>
      </c>
      <c r="FB22">
        <v>-0.108905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0.6</v>
      </c>
      <c r="FK22">
        <v>0.4</v>
      </c>
      <c r="FL22">
        <v>2</v>
      </c>
      <c r="FM22">
        <v>506.774</v>
      </c>
      <c r="FN22">
        <v>496.52100000000002</v>
      </c>
      <c r="FO22">
        <v>21.759799999999998</v>
      </c>
      <c r="FP22">
        <v>27.080200000000001</v>
      </c>
      <c r="FQ22">
        <v>30.0002</v>
      </c>
      <c r="FR22">
        <v>27.072700000000001</v>
      </c>
      <c r="FS22">
        <v>27.059000000000001</v>
      </c>
      <c r="FT22">
        <v>20.424199999999999</v>
      </c>
      <c r="FU22">
        <v>0</v>
      </c>
      <c r="FV22">
        <v>0</v>
      </c>
      <c r="FW22">
        <v>21.76</v>
      </c>
      <c r="FX22">
        <v>400</v>
      </c>
      <c r="FY22">
        <v>0</v>
      </c>
      <c r="FZ22">
        <v>101.858</v>
      </c>
      <c r="GA22">
        <v>102.059</v>
      </c>
    </row>
    <row r="23" spans="1:183" x14ac:dyDescent="0.35">
      <c r="A23">
        <v>5</v>
      </c>
      <c r="B23">
        <v>1599669220.5</v>
      </c>
      <c r="C23">
        <v>2164.4000000953702</v>
      </c>
      <c r="D23" t="s">
        <v>321</v>
      </c>
      <c r="E23" t="s">
        <v>322</v>
      </c>
      <c r="F23">
        <v>1599669220.5</v>
      </c>
      <c r="G23">
        <f t="shared" si="0"/>
        <v>2.9238729709252856E-3</v>
      </c>
      <c r="H23">
        <f t="shared" si="1"/>
        <v>20.987073938248596</v>
      </c>
      <c r="I23">
        <f t="shared" si="2"/>
        <v>373.50700000000001</v>
      </c>
      <c r="J23">
        <f t="shared" si="3"/>
        <v>280.07984919858222</v>
      </c>
      <c r="K23">
        <f t="shared" si="4"/>
        <v>28.613932100010352</v>
      </c>
      <c r="L23">
        <f t="shared" si="5"/>
        <v>38.158774961710698</v>
      </c>
      <c r="M23">
        <f t="shared" si="6"/>
        <v>0.39977058479230398</v>
      </c>
      <c r="N23">
        <f t="shared" si="7"/>
        <v>2.9642877872444906</v>
      </c>
      <c r="O23">
        <f t="shared" si="8"/>
        <v>0.37205273171278019</v>
      </c>
      <c r="P23">
        <f t="shared" si="9"/>
        <v>0.23486295162902043</v>
      </c>
      <c r="Q23">
        <f t="shared" si="10"/>
        <v>113.90503916121449</v>
      </c>
      <c r="R23">
        <f t="shared" si="11"/>
        <v>24.663255349547459</v>
      </c>
      <c r="S23">
        <f t="shared" si="12"/>
        <v>24.174399999999999</v>
      </c>
      <c r="T23">
        <f t="shared" si="13"/>
        <v>3.0264944983774642</v>
      </c>
      <c r="U23">
        <f t="shared" si="14"/>
        <v>71.639694950696054</v>
      </c>
      <c r="V23">
        <f t="shared" si="15"/>
        <v>2.2443273308367999</v>
      </c>
      <c r="W23">
        <f t="shared" si="16"/>
        <v>3.1327985586501912</v>
      </c>
      <c r="X23">
        <f t="shared" si="17"/>
        <v>0.78216716754066429</v>
      </c>
      <c r="Y23">
        <f t="shared" si="18"/>
        <v>-128.9427980178051</v>
      </c>
      <c r="Z23">
        <f t="shared" si="19"/>
        <v>92.162820993323336</v>
      </c>
      <c r="AA23">
        <f t="shared" si="20"/>
        <v>6.5410094491002564</v>
      </c>
      <c r="AB23">
        <f t="shared" si="21"/>
        <v>83.666071585832981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54340.29284890194</v>
      </c>
      <c r="AH23" t="s">
        <v>300</v>
      </c>
      <c r="AI23">
        <v>10351.4</v>
      </c>
      <c r="AJ23">
        <v>722.32807692307699</v>
      </c>
      <c r="AK23">
        <v>3272.98</v>
      </c>
      <c r="AL23">
        <f t="shared" si="25"/>
        <v>2550.6519230769231</v>
      </c>
      <c r="AM23">
        <f t="shared" si="26"/>
        <v>0.77930568566777769</v>
      </c>
      <c r="AN23">
        <v>-0.85349145821997996</v>
      </c>
      <c r="AO23" t="s">
        <v>323</v>
      </c>
      <c r="AP23">
        <v>10345.799999999999</v>
      </c>
      <c r="AQ23">
        <v>951.04853846153799</v>
      </c>
      <c r="AR23">
        <v>1889.56</v>
      </c>
      <c r="AS23">
        <f t="shared" si="27"/>
        <v>0.49668254066473783</v>
      </c>
      <c r="AT23">
        <v>0.5</v>
      </c>
      <c r="AU23">
        <f t="shared" si="28"/>
        <v>588.97463130753795</v>
      </c>
      <c r="AV23">
        <f t="shared" si="29"/>
        <v>20.987073938248596</v>
      </c>
      <c r="AW23">
        <f t="shared" si="30"/>
        <v>146.26670813245261</v>
      </c>
      <c r="AX23">
        <f t="shared" si="31"/>
        <v>0.63388831262304457</v>
      </c>
      <c r="AY23">
        <f t="shared" si="32"/>
        <v>3.7082353357023194E-2</v>
      </c>
      <c r="AZ23">
        <f t="shared" si="33"/>
        <v>0.73213869895637085</v>
      </c>
      <c r="BA23" t="s">
        <v>324</v>
      </c>
      <c r="BB23">
        <v>691.79</v>
      </c>
      <c r="BC23">
        <f t="shared" si="34"/>
        <v>1197.77</v>
      </c>
      <c r="BD23">
        <f t="shared" si="35"/>
        <v>0.78354897980285199</v>
      </c>
      <c r="BE23">
        <f t="shared" si="36"/>
        <v>0.53596209500269254</v>
      </c>
      <c r="BF23">
        <f t="shared" si="37"/>
        <v>0.80404882952863865</v>
      </c>
      <c r="BG23">
        <f t="shared" si="38"/>
        <v>0.5423789845582464</v>
      </c>
      <c r="BH23">
        <f t="shared" si="39"/>
        <v>0.5699512977693687</v>
      </c>
      <c r="BI23">
        <f t="shared" si="40"/>
        <v>0.4300487022306313</v>
      </c>
      <c r="BJ23">
        <v>1624</v>
      </c>
      <c r="BK23">
        <v>300</v>
      </c>
      <c r="BL23">
        <v>300</v>
      </c>
      <c r="BM23">
        <v>300</v>
      </c>
      <c r="BN23">
        <v>10345.799999999999</v>
      </c>
      <c r="BO23">
        <v>1788.56</v>
      </c>
      <c r="BP23">
        <v>-7.9847300000000006E-3</v>
      </c>
      <c r="BQ23">
        <v>6.36</v>
      </c>
      <c r="BR23">
        <f t="shared" si="41"/>
        <v>699.74599999999998</v>
      </c>
      <c r="BS23">
        <f t="shared" si="42"/>
        <v>588.97463130753795</v>
      </c>
      <c r="BT23">
        <f t="shared" si="43"/>
        <v>0.8416977464787766</v>
      </c>
      <c r="BU23">
        <f t="shared" si="44"/>
        <v>0.19339549295755326</v>
      </c>
      <c r="BV23">
        <v>6</v>
      </c>
      <c r="BW23">
        <v>0.5</v>
      </c>
      <c r="BX23" t="s">
        <v>303</v>
      </c>
      <c r="BY23">
        <v>1599669220.5</v>
      </c>
      <c r="BZ23">
        <v>373.50700000000001</v>
      </c>
      <c r="CA23">
        <v>400.00299999999999</v>
      </c>
      <c r="CB23">
        <v>21.968</v>
      </c>
      <c r="CC23">
        <v>18.536300000000001</v>
      </c>
      <c r="CD23">
        <v>376.17500000000001</v>
      </c>
      <c r="CE23">
        <v>22.0778</v>
      </c>
      <c r="CF23">
        <v>499.98099999999999</v>
      </c>
      <c r="CG23">
        <v>102.06399999999999</v>
      </c>
      <c r="CH23">
        <v>9.9480100000000002E-2</v>
      </c>
      <c r="CI23">
        <v>24.751100000000001</v>
      </c>
      <c r="CJ23">
        <v>24.174399999999999</v>
      </c>
      <c r="CK23">
        <v>999.9</v>
      </c>
      <c r="CL23">
        <v>0</v>
      </c>
      <c r="CM23">
        <v>0</v>
      </c>
      <c r="CN23">
        <v>9993.1200000000008</v>
      </c>
      <c r="CO23">
        <v>0</v>
      </c>
      <c r="CP23">
        <v>1.5289399999999999E-3</v>
      </c>
      <c r="CQ23">
        <v>699.74599999999998</v>
      </c>
      <c r="CR23">
        <v>0.94300700000000004</v>
      </c>
      <c r="CS23">
        <v>5.6993299999999997E-2</v>
      </c>
      <c r="CT23">
        <v>0</v>
      </c>
      <c r="CU23">
        <v>953.26800000000003</v>
      </c>
      <c r="CV23">
        <v>5.0011200000000002</v>
      </c>
      <c r="CW23">
        <v>6650.36</v>
      </c>
      <c r="CX23">
        <v>6860.26</v>
      </c>
      <c r="CY23">
        <v>39.811999999999998</v>
      </c>
      <c r="CZ23">
        <v>43</v>
      </c>
      <c r="DA23">
        <v>41.561999999999998</v>
      </c>
      <c r="DB23">
        <v>42.311999999999998</v>
      </c>
      <c r="DC23">
        <v>41.561999999999998</v>
      </c>
      <c r="DD23">
        <v>655.15</v>
      </c>
      <c r="DE23">
        <v>39.6</v>
      </c>
      <c r="DF23">
        <v>0</v>
      </c>
      <c r="DG23">
        <v>86.200000047683702</v>
      </c>
      <c r="DH23">
        <v>0</v>
      </c>
      <c r="DI23">
        <v>951.04853846153799</v>
      </c>
      <c r="DJ23">
        <v>18.071726518973399</v>
      </c>
      <c r="DK23">
        <v>120.132991502108</v>
      </c>
      <c r="DL23">
        <v>6638.5057692307701</v>
      </c>
      <c r="DM23">
        <v>15</v>
      </c>
      <c r="DN23">
        <v>1599669194</v>
      </c>
      <c r="DO23" t="s">
        <v>325</v>
      </c>
      <c r="DP23">
        <v>1599669184</v>
      </c>
      <c r="DQ23">
        <v>1599669194</v>
      </c>
      <c r="DR23">
        <v>33</v>
      </c>
      <c r="DS23">
        <v>5.0000000000000001E-3</v>
      </c>
      <c r="DT23">
        <v>-1E-3</v>
      </c>
      <c r="DU23">
        <v>-2.669</v>
      </c>
      <c r="DV23">
        <v>-0.11</v>
      </c>
      <c r="DW23">
        <v>400</v>
      </c>
      <c r="DX23">
        <v>19</v>
      </c>
      <c r="DY23">
        <v>0.05</v>
      </c>
      <c r="DZ23">
        <v>0.02</v>
      </c>
      <c r="EA23">
        <v>399.99426829268299</v>
      </c>
      <c r="EB23">
        <v>-3.7567944251897002E-2</v>
      </c>
      <c r="EC23">
        <v>3.8856223025621701E-2</v>
      </c>
      <c r="ED23">
        <v>1</v>
      </c>
      <c r="EE23">
        <v>373.53051219512201</v>
      </c>
      <c r="EF23">
        <v>-0.39027177700280502</v>
      </c>
      <c r="EG23">
        <v>0.11714908615889599</v>
      </c>
      <c r="EH23">
        <v>1</v>
      </c>
      <c r="EI23">
        <v>18.535741463414599</v>
      </c>
      <c r="EJ23">
        <v>5.6111498258215597E-3</v>
      </c>
      <c r="EK23">
        <v>8.0303558520166698E-4</v>
      </c>
      <c r="EL23">
        <v>1</v>
      </c>
      <c r="EM23">
        <v>21.974036585365901</v>
      </c>
      <c r="EN23">
        <v>2.6174216027665801E-3</v>
      </c>
      <c r="EO23">
        <v>1.4394523960436899E-2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-2.6680000000000001</v>
      </c>
      <c r="EW23">
        <v>-0.10979999999999999</v>
      </c>
      <c r="EX23">
        <v>-2.6685500000000402</v>
      </c>
      <c r="EY23">
        <v>0</v>
      </c>
      <c r="EZ23">
        <v>0</v>
      </c>
      <c r="FA23">
        <v>0</v>
      </c>
      <c r="FB23">
        <v>-0.109795000000002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0.6</v>
      </c>
      <c r="FK23">
        <v>0.4</v>
      </c>
      <c r="FL23">
        <v>2</v>
      </c>
      <c r="FM23">
        <v>506.791</v>
      </c>
      <c r="FN23">
        <v>496.42399999999998</v>
      </c>
      <c r="FO23">
        <v>21.760300000000001</v>
      </c>
      <c r="FP23">
        <v>27.1082</v>
      </c>
      <c r="FQ23">
        <v>30.0001</v>
      </c>
      <c r="FR23">
        <v>27.102399999999999</v>
      </c>
      <c r="FS23">
        <v>27.088999999999999</v>
      </c>
      <c r="FT23">
        <v>20.4252</v>
      </c>
      <c r="FU23">
        <v>0</v>
      </c>
      <c r="FV23">
        <v>0</v>
      </c>
      <c r="FW23">
        <v>21.76</v>
      </c>
      <c r="FX23">
        <v>400</v>
      </c>
      <c r="FY23">
        <v>0</v>
      </c>
      <c r="FZ23">
        <v>101.852</v>
      </c>
      <c r="GA23">
        <v>102.05</v>
      </c>
    </row>
    <row r="24" spans="1:183" x14ac:dyDescent="0.35">
      <c r="A24">
        <v>6</v>
      </c>
      <c r="B24">
        <v>1599669307.5</v>
      </c>
      <c r="C24">
        <v>2251.4000000953702</v>
      </c>
      <c r="D24" t="s">
        <v>326</v>
      </c>
      <c r="E24" t="s">
        <v>327</v>
      </c>
      <c r="F24">
        <v>1599669307.5</v>
      </c>
      <c r="G24">
        <f t="shared" si="0"/>
        <v>2.8149329142548754E-3</v>
      </c>
      <c r="H24">
        <f t="shared" si="1"/>
        <v>19.139603748129119</v>
      </c>
      <c r="I24">
        <f t="shared" si="2"/>
        <v>375.73500000000001</v>
      </c>
      <c r="J24">
        <f t="shared" si="3"/>
        <v>289.07560054788337</v>
      </c>
      <c r="K24">
        <f t="shared" si="4"/>
        <v>29.533344728636539</v>
      </c>
      <c r="L24">
        <f t="shared" si="5"/>
        <v>38.386883087270995</v>
      </c>
      <c r="M24">
        <f t="shared" si="6"/>
        <v>0.39396266025063453</v>
      </c>
      <c r="N24">
        <f t="shared" si="7"/>
        <v>2.9655198849439688</v>
      </c>
      <c r="O24">
        <f t="shared" si="8"/>
        <v>0.36702560946292018</v>
      </c>
      <c r="P24">
        <f t="shared" si="9"/>
        <v>0.23165752931204597</v>
      </c>
      <c r="Q24">
        <f t="shared" si="10"/>
        <v>89.983809338470977</v>
      </c>
      <c r="R24">
        <f t="shared" si="11"/>
        <v>24.472548371591635</v>
      </c>
      <c r="S24">
        <f t="shared" si="12"/>
        <v>24.006799999999998</v>
      </c>
      <c r="T24">
        <f t="shared" si="13"/>
        <v>2.9961980724604316</v>
      </c>
      <c r="U24">
        <f t="shared" si="14"/>
        <v>71.605802792190261</v>
      </c>
      <c r="V24">
        <f t="shared" si="15"/>
        <v>2.2326886385686797</v>
      </c>
      <c r="W24">
        <f t="shared" si="16"/>
        <v>3.1180275222222487</v>
      </c>
      <c r="X24">
        <f t="shared" si="17"/>
        <v>0.76350943389175185</v>
      </c>
      <c r="Y24">
        <f t="shared" si="18"/>
        <v>-124.13854151864001</v>
      </c>
      <c r="Z24">
        <f t="shared" si="19"/>
        <v>106.35025226627877</v>
      </c>
      <c r="AA24">
        <f t="shared" si="20"/>
        <v>7.5354087882106739</v>
      </c>
      <c r="AB24">
        <f t="shared" si="21"/>
        <v>79.730928874320412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54391.16040086752</v>
      </c>
      <c r="AH24" t="s">
        <v>300</v>
      </c>
      <c r="AI24">
        <v>10351.4</v>
      </c>
      <c r="AJ24">
        <v>722.32807692307699</v>
      </c>
      <c r="AK24">
        <v>3272.98</v>
      </c>
      <c r="AL24">
        <f t="shared" si="25"/>
        <v>2550.6519230769231</v>
      </c>
      <c r="AM24">
        <f t="shared" si="26"/>
        <v>0.77930568566777769</v>
      </c>
      <c r="AN24">
        <v>-0.85349145821997996</v>
      </c>
      <c r="AO24" t="s">
        <v>328</v>
      </c>
      <c r="AP24">
        <v>10350</v>
      </c>
      <c r="AQ24">
        <v>970.96540000000005</v>
      </c>
      <c r="AR24">
        <v>2166.5100000000002</v>
      </c>
      <c r="AS24">
        <f t="shared" si="27"/>
        <v>0.55182971691799254</v>
      </c>
      <c r="AT24">
        <v>0.5</v>
      </c>
      <c r="AU24">
        <f t="shared" si="28"/>
        <v>463.01952408080803</v>
      </c>
      <c r="AV24">
        <f t="shared" si="29"/>
        <v>19.139603748129119</v>
      </c>
      <c r="AW24">
        <f t="shared" si="30"/>
        <v>127.75396645050796</v>
      </c>
      <c r="AX24">
        <f t="shared" si="31"/>
        <v>0.66509732242177511</v>
      </c>
      <c r="AY24">
        <f t="shared" si="32"/>
        <v>4.3179810281304305E-2</v>
      </c>
      <c r="AZ24">
        <f t="shared" si="33"/>
        <v>0.51071539018975198</v>
      </c>
      <c r="BA24" t="s">
        <v>329</v>
      </c>
      <c r="BB24">
        <v>725.57</v>
      </c>
      <c r="BC24">
        <f t="shared" si="34"/>
        <v>1440.94</v>
      </c>
      <c r="BD24">
        <f t="shared" si="35"/>
        <v>0.82969769733646104</v>
      </c>
      <c r="BE24">
        <f t="shared" si="36"/>
        <v>0.43435096823832831</v>
      </c>
      <c r="BF24">
        <f t="shared" si="37"/>
        <v>0.82783517844678101</v>
      </c>
      <c r="BG24">
        <f t="shared" si="38"/>
        <v>0.43379890058273179</v>
      </c>
      <c r="BH24">
        <f t="shared" si="39"/>
        <v>0.62000536605775658</v>
      </c>
      <c r="BI24">
        <f t="shared" si="40"/>
        <v>0.37999463394224342</v>
      </c>
      <c r="BJ24">
        <v>1626</v>
      </c>
      <c r="BK24">
        <v>300</v>
      </c>
      <c r="BL24">
        <v>300</v>
      </c>
      <c r="BM24">
        <v>300</v>
      </c>
      <c r="BN24">
        <v>10350</v>
      </c>
      <c r="BO24">
        <v>2056.88</v>
      </c>
      <c r="BP24">
        <v>-8.1158399999999992E-3</v>
      </c>
      <c r="BQ24">
        <v>5.56</v>
      </c>
      <c r="BR24">
        <f t="shared" si="41"/>
        <v>549.79300000000001</v>
      </c>
      <c r="BS24">
        <f t="shared" si="42"/>
        <v>463.01952408080803</v>
      </c>
      <c r="BT24">
        <f t="shared" si="43"/>
        <v>0.84217064255239338</v>
      </c>
      <c r="BU24">
        <f t="shared" si="44"/>
        <v>0.19434128510478674</v>
      </c>
      <c r="BV24">
        <v>6</v>
      </c>
      <c r="BW24">
        <v>0.5</v>
      </c>
      <c r="BX24" t="s">
        <v>303</v>
      </c>
      <c r="BY24">
        <v>1599669307.5</v>
      </c>
      <c r="BZ24">
        <v>375.73500000000001</v>
      </c>
      <c r="CA24">
        <v>399.971</v>
      </c>
      <c r="CB24">
        <v>21.8538</v>
      </c>
      <c r="CC24">
        <v>18.549800000000001</v>
      </c>
      <c r="CD24">
        <v>378.39600000000002</v>
      </c>
      <c r="CE24">
        <v>21.963899999999999</v>
      </c>
      <c r="CF24">
        <v>500.01499999999999</v>
      </c>
      <c r="CG24">
        <v>102.065</v>
      </c>
      <c r="CH24">
        <v>9.9778599999999995E-2</v>
      </c>
      <c r="CI24">
        <v>24.672000000000001</v>
      </c>
      <c r="CJ24">
        <v>24.006799999999998</v>
      </c>
      <c r="CK24">
        <v>999.9</v>
      </c>
      <c r="CL24">
        <v>0</v>
      </c>
      <c r="CM24">
        <v>0</v>
      </c>
      <c r="CN24">
        <v>10000</v>
      </c>
      <c r="CO24">
        <v>0</v>
      </c>
      <c r="CP24">
        <v>1.5289399999999999E-3</v>
      </c>
      <c r="CQ24">
        <v>549.79300000000001</v>
      </c>
      <c r="CR24">
        <v>0.92698199999999997</v>
      </c>
      <c r="CS24">
        <v>7.30185E-2</v>
      </c>
      <c r="CT24">
        <v>0</v>
      </c>
      <c r="CU24">
        <v>972.65300000000002</v>
      </c>
      <c r="CV24">
        <v>5.0011200000000002</v>
      </c>
      <c r="CW24">
        <v>5311.77</v>
      </c>
      <c r="CX24">
        <v>5363.69</v>
      </c>
      <c r="CY24">
        <v>39.436999999999998</v>
      </c>
      <c r="CZ24">
        <v>42.875</v>
      </c>
      <c r="DA24">
        <v>41.311999999999998</v>
      </c>
      <c r="DB24">
        <v>42.186999999999998</v>
      </c>
      <c r="DC24">
        <v>41.311999999999998</v>
      </c>
      <c r="DD24">
        <v>505.01</v>
      </c>
      <c r="DE24">
        <v>39.78</v>
      </c>
      <c r="DF24">
        <v>0</v>
      </c>
      <c r="DG24">
        <v>86.5</v>
      </c>
      <c r="DH24">
        <v>0</v>
      </c>
      <c r="DI24">
        <v>970.96540000000005</v>
      </c>
      <c r="DJ24">
        <v>16.169230733525101</v>
      </c>
      <c r="DK24">
        <v>75.689230588361795</v>
      </c>
      <c r="DL24">
        <v>5304.8987999999999</v>
      </c>
      <c r="DM24">
        <v>15</v>
      </c>
      <c r="DN24">
        <v>1599669281</v>
      </c>
      <c r="DO24" t="s">
        <v>330</v>
      </c>
      <c r="DP24">
        <v>1599669272</v>
      </c>
      <c r="DQ24">
        <v>1599669281</v>
      </c>
      <c r="DR24">
        <v>34</v>
      </c>
      <c r="DS24">
        <v>7.0000000000000001E-3</v>
      </c>
      <c r="DT24">
        <v>0</v>
      </c>
      <c r="DU24">
        <v>-2.6619999999999999</v>
      </c>
      <c r="DV24">
        <v>-0.11</v>
      </c>
      <c r="DW24">
        <v>400</v>
      </c>
      <c r="DX24">
        <v>19</v>
      </c>
      <c r="DY24">
        <v>0.1</v>
      </c>
      <c r="DZ24">
        <v>0.02</v>
      </c>
      <c r="EA24">
        <v>399.98909756097601</v>
      </c>
      <c r="EB24">
        <v>9.3094076655113295E-2</v>
      </c>
      <c r="EC24">
        <v>2.5645619488115098E-2</v>
      </c>
      <c r="ED24">
        <v>1</v>
      </c>
      <c r="EE24">
        <v>375.774</v>
      </c>
      <c r="EF24">
        <v>-0.51633449477253501</v>
      </c>
      <c r="EG24">
        <v>0.10098007531070299</v>
      </c>
      <c r="EH24">
        <v>1</v>
      </c>
      <c r="EI24">
        <v>18.548917073170699</v>
      </c>
      <c r="EJ24">
        <v>5.3874564460341303E-3</v>
      </c>
      <c r="EK24">
        <v>8.8535577498768795E-4</v>
      </c>
      <c r="EL24">
        <v>1</v>
      </c>
      <c r="EM24">
        <v>21.859090243902401</v>
      </c>
      <c r="EN24">
        <v>5.1219512193251499E-4</v>
      </c>
      <c r="EO24">
        <v>1.1798859078328901E-2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-2.661</v>
      </c>
      <c r="EW24">
        <v>-0.1101</v>
      </c>
      <c r="EX24">
        <v>-2.6617499999999801</v>
      </c>
      <c r="EY24">
        <v>0</v>
      </c>
      <c r="EZ24">
        <v>0</v>
      </c>
      <c r="FA24">
        <v>0</v>
      </c>
      <c r="FB24">
        <v>-0.11012999999999799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0.4</v>
      </c>
      <c r="FL24">
        <v>2</v>
      </c>
      <c r="FM24">
        <v>506.798</v>
      </c>
      <c r="FN24">
        <v>496.47</v>
      </c>
      <c r="FO24">
        <v>21.759899999999998</v>
      </c>
      <c r="FP24">
        <v>27.130700000000001</v>
      </c>
      <c r="FQ24">
        <v>30.000299999999999</v>
      </c>
      <c r="FR24">
        <v>27.127700000000001</v>
      </c>
      <c r="FS24">
        <v>27.1142</v>
      </c>
      <c r="FT24">
        <v>20.426100000000002</v>
      </c>
      <c r="FU24">
        <v>0</v>
      </c>
      <c r="FV24">
        <v>0</v>
      </c>
      <c r="FW24">
        <v>21.76</v>
      </c>
      <c r="FX24">
        <v>400</v>
      </c>
      <c r="FY24">
        <v>0</v>
      </c>
      <c r="FZ24">
        <v>101.848</v>
      </c>
      <c r="GA24">
        <v>102.045</v>
      </c>
    </row>
    <row r="25" spans="1:183" x14ac:dyDescent="0.35">
      <c r="A25">
        <v>7</v>
      </c>
      <c r="B25">
        <v>1599669400.5</v>
      </c>
      <c r="C25">
        <v>2344.4000000953702</v>
      </c>
      <c r="D25" t="s">
        <v>331</v>
      </c>
      <c r="E25" t="s">
        <v>332</v>
      </c>
      <c r="F25">
        <v>1599669400.5</v>
      </c>
      <c r="G25">
        <f t="shared" si="0"/>
        <v>2.6964377324190519E-3</v>
      </c>
      <c r="H25">
        <f t="shared" si="1"/>
        <v>15.946760896086962</v>
      </c>
      <c r="I25">
        <f t="shared" si="2"/>
        <v>379.59699999999998</v>
      </c>
      <c r="J25">
        <f t="shared" si="3"/>
        <v>305.28151888787124</v>
      </c>
      <c r="K25">
        <f t="shared" si="4"/>
        <v>31.188881777505408</v>
      </c>
      <c r="L25">
        <f t="shared" si="5"/>
        <v>38.781273099090598</v>
      </c>
      <c r="M25">
        <f t="shared" si="6"/>
        <v>0.38552449757668611</v>
      </c>
      <c r="N25">
        <f t="shared" si="7"/>
        <v>2.9711447885400819</v>
      </c>
      <c r="O25">
        <f t="shared" si="8"/>
        <v>0.35973383629935368</v>
      </c>
      <c r="P25">
        <f t="shared" si="9"/>
        <v>0.22700690063298168</v>
      </c>
      <c r="Q25">
        <f t="shared" si="10"/>
        <v>66.095253763454352</v>
      </c>
      <c r="R25">
        <f t="shared" si="11"/>
        <v>24.264988358543807</v>
      </c>
      <c r="S25">
        <f t="shared" si="12"/>
        <v>23.84</v>
      </c>
      <c r="T25">
        <f t="shared" si="13"/>
        <v>2.966309869175658</v>
      </c>
      <c r="U25">
        <f t="shared" si="14"/>
        <v>71.620657490967019</v>
      </c>
      <c r="V25">
        <f t="shared" si="15"/>
        <v>2.21995937152314</v>
      </c>
      <c r="W25">
        <f t="shared" si="16"/>
        <v>3.09960764016042</v>
      </c>
      <c r="X25">
        <f t="shared" si="17"/>
        <v>0.74635049765251793</v>
      </c>
      <c r="Y25">
        <f t="shared" si="18"/>
        <v>-118.9129039996802</v>
      </c>
      <c r="Z25">
        <f t="shared" si="19"/>
        <v>117.39618426076969</v>
      </c>
      <c r="AA25">
        <f t="shared" si="20"/>
        <v>8.2911872595970664</v>
      </c>
      <c r="AB25">
        <f t="shared" si="21"/>
        <v>72.869721284140908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54575.66817477181</v>
      </c>
      <c r="AH25" t="s">
        <v>300</v>
      </c>
      <c r="AI25">
        <v>10351.4</v>
      </c>
      <c r="AJ25">
        <v>722.32807692307699</v>
      </c>
      <c r="AK25">
        <v>3272.98</v>
      </c>
      <c r="AL25">
        <f t="shared" si="25"/>
        <v>2550.6519230769231</v>
      </c>
      <c r="AM25">
        <f t="shared" si="26"/>
        <v>0.77930568566777769</v>
      </c>
      <c r="AN25">
        <v>-0.85349145821997996</v>
      </c>
      <c r="AO25" t="s">
        <v>333</v>
      </c>
      <c r="AP25">
        <v>10353.700000000001</v>
      </c>
      <c r="AQ25">
        <v>959.24516000000006</v>
      </c>
      <c r="AR25">
        <v>2398.86</v>
      </c>
      <c r="AS25">
        <f t="shared" si="27"/>
        <v>0.60012457584019074</v>
      </c>
      <c r="AT25">
        <v>0.5</v>
      </c>
      <c r="AU25">
        <f t="shared" si="28"/>
        <v>337.34715297506813</v>
      </c>
      <c r="AV25">
        <f t="shared" si="29"/>
        <v>15.946760896086962</v>
      </c>
      <c r="AW25">
        <f t="shared" si="30"/>
        <v>101.22515854502934</v>
      </c>
      <c r="AX25">
        <f t="shared" si="31"/>
        <v>0.68728479361029826</v>
      </c>
      <c r="AY25">
        <f t="shared" si="32"/>
        <v>4.9801079410765253E-2</v>
      </c>
      <c r="AZ25">
        <f t="shared" si="33"/>
        <v>0.36438975179877103</v>
      </c>
      <c r="BA25" t="s">
        <v>334</v>
      </c>
      <c r="BB25">
        <v>750.16</v>
      </c>
      <c r="BC25">
        <f t="shared" si="34"/>
        <v>1648.7000000000003</v>
      </c>
      <c r="BD25">
        <f t="shared" si="35"/>
        <v>0.87318180384545396</v>
      </c>
      <c r="BE25">
        <f t="shared" si="36"/>
        <v>0.34648528234277509</v>
      </c>
      <c r="BF25">
        <f t="shared" si="37"/>
        <v>0.8586862082279284</v>
      </c>
      <c r="BG25">
        <f t="shared" si="38"/>
        <v>0.34270454235304848</v>
      </c>
      <c r="BH25">
        <f t="shared" si="39"/>
        <v>0.68285573833148738</v>
      </c>
      <c r="BI25">
        <f t="shared" si="40"/>
        <v>0.31714426166851262</v>
      </c>
      <c r="BJ25">
        <v>1628</v>
      </c>
      <c r="BK25">
        <v>300</v>
      </c>
      <c r="BL25">
        <v>300</v>
      </c>
      <c r="BM25">
        <v>300</v>
      </c>
      <c r="BN25">
        <v>10353.700000000001</v>
      </c>
      <c r="BO25">
        <v>2287.3200000000002</v>
      </c>
      <c r="BP25">
        <v>-8.2470300000000007E-3</v>
      </c>
      <c r="BQ25">
        <v>2.37</v>
      </c>
      <c r="BR25">
        <f t="shared" si="41"/>
        <v>400.19200000000001</v>
      </c>
      <c r="BS25">
        <f t="shared" si="42"/>
        <v>337.34715297506813</v>
      </c>
      <c r="BT25">
        <f t="shared" si="43"/>
        <v>0.84296326007283529</v>
      </c>
      <c r="BU25">
        <f t="shared" si="44"/>
        <v>0.19592652014567075</v>
      </c>
      <c r="BV25">
        <v>6</v>
      </c>
      <c r="BW25">
        <v>0.5</v>
      </c>
      <c r="BX25" t="s">
        <v>303</v>
      </c>
      <c r="BY25">
        <v>1599669400.5</v>
      </c>
      <c r="BZ25">
        <v>379.59699999999998</v>
      </c>
      <c r="CA25">
        <v>399.96</v>
      </c>
      <c r="CB25">
        <v>21.729299999999999</v>
      </c>
      <c r="CC25">
        <v>18.5641</v>
      </c>
      <c r="CD25">
        <v>382.30099999999999</v>
      </c>
      <c r="CE25">
        <v>21.839200000000002</v>
      </c>
      <c r="CF25">
        <v>500.03399999999999</v>
      </c>
      <c r="CG25">
        <v>102.065</v>
      </c>
      <c r="CH25">
        <v>9.9329799999999996E-2</v>
      </c>
      <c r="CI25">
        <v>24.572900000000001</v>
      </c>
      <c r="CJ25">
        <v>23.84</v>
      </c>
      <c r="CK25">
        <v>999.9</v>
      </c>
      <c r="CL25">
        <v>0</v>
      </c>
      <c r="CM25">
        <v>0</v>
      </c>
      <c r="CN25">
        <v>10031.9</v>
      </c>
      <c r="CO25">
        <v>0</v>
      </c>
      <c r="CP25">
        <v>1.5289399999999999E-3</v>
      </c>
      <c r="CQ25">
        <v>400.19200000000001</v>
      </c>
      <c r="CR25">
        <v>0.89998500000000003</v>
      </c>
      <c r="CS25">
        <v>0.10001500000000001</v>
      </c>
      <c r="CT25">
        <v>0</v>
      </c>
      <c r="CU25">
        <v>960.08</v>
      </c>
      <c r="CV25">
        <v>5.0011200000000002</v>
      </c>
      <c r="CW25">
        <v>3795.73</v>
      </c>
      <c r="CX25">
        <v>3871.42</v>
      </c>
      <c r="CY25">
        <v>39</v>
      </c>
      <c r="CZ25">
        <v>42.75</v>
      </c>
      <c r="DA25">
        <v>41.061999999999998</v>
      </c>
      <c r="DB25">
        <v>42.061999999999998</v>
      </c>
      <c r="DC25">
        <v>41</v>
      </c>
      <c r="DD25">
        <v>355.67</v>
      </c>
      <c r="DE25">
        <v>39.53</v>
      </c>
      <c r="DF25">
        <v>0</v>
      </c>
      <c r="DG25">
        <v>92.400000095367403</v>
      </c>
      <c r="DH25">
        <v>0</v>
      </c>
      <c r="DI25">
        <v>959.24516000000006</v>
      </c>
      <c r="DJ25">
        <v>7.2133845954208802</v>
      </c>
      <c r="DK25">
        <v>30.945384552226098</v>
      </c>
      <c r="DL25">
        <v>3790.9767999999999</v>
      </c>
      <c r="DM25">
        <v>15</v>
      </c>
      <c r="DN25">
        <v>1599669369</v>
      </c>
      <c r="DO25" t="s">
        <v>335</v>
      </c>
      <c r="DP25">
        <v>1599669361</v>
      </c>
      <c r="DQ25">
        <v>1599669369</v>
      </c>
      <c r="DR25">
        <v>35</v>
      </c>
      <c r="DS25">
        <v>-4.2999999999999997E-2</v>
      </c>
      <c r="DT25">
        <v>0</v>
      </c>
      <c r="DU25">
        <v>-2.7050000000000001</v>
      </c>
      <c r="DV25">
        <v>-0.11</v>
      </c>
      <c r="DW25">
        <v>400</v>
      </c>
      <c r="DX25">
        <v>19</v>
      </c>
      <c r="DY25">
        <v>7.0000000000000007E-2</v>
      </c>
      <c r="DZ25">
        <v>0.03</v>
      </c>
      <c r="EA25">
        <v>400.00324390243901</v>
      </c>
      <c r="EB25">
        <v>9.7651567944521497E-2</v>
      </c>
      <c r="EC25">
        <v>3.7507580038983197E-2</v>
      </c>
      <c r="ED25">
        <v>1</v>
      </c>
      <c r="EE25">
        <v>379.64707317073203</v>
      </c>
      <c r="EF25">
        <v>-0.13471777003514801</v>
      </c>
      <c r="EG25">
        <v>2.10451202198546E-2</v>
      </c>
      <c r="EH25">
        <v>1</v>
      </c>
      <c r="EI25">
        <v>18.563346341463401</v>
      </c>
      <c r="EJ25">
        <v>1.19958188153082E-2</v>
      </c>
      <c r="EK25">
        <v>1.36954640184905E-3</v>
      </c>
      <c r="EL25">
        <v>1</v>
      </c>
      <c r="EM25">
        <v>21.7396243902439</v>
      </c>
      <c r="EN25">
        <v>-5.37324041811496E-2</v>
      </c>
      <c r="EO25">
        <v>5.33400414678832E-3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-2.7040000000000002</v>
      </c>
      <c r="EW25">
        <v>-0.1099</v>
      </c>
      <c r="EX25">
        <v>-2.7049000000000101</v>
      </c>
      <c r="EY25">
        <v>0</v>
      </c>
      <c r="EZ25">
        <v>0</v>
      </c>
      <c r="FA25">
        <v>0</v>
      </c>
      <c r="FB25">
        <v>-0.109979999999993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0.7</v>
      </c>
      <c r="FK25">
        <v>0.5</v>
      </c>
      <c r="FL25">
        <v>2</v>
      </c>
      <c r="FM25">
        <v>506.91899999999998</v>
      </c>
      <c r="FN25">
        <v>496.71899999999999</v>
      </c>
      <c r="FO25">
        <v>21.759899999999998</v>
      </c>
      <c r="FP25">
        <v>27.150099999999998</v>
      </c>
      <c r="FQ25">
        <v>30.0002</v>
      </c>
      <c r="FR25">
        <v>27.148399999999999</v>
      </c>
      <c r="FS25">
        <v>27.1371</v>
      </c>
      <c r="FT25">
        <v>20.430900000000001</v>
      </c>
      <c r="FU25">
        <v>0</v>
      </c>
      <c r="FV25">
        <v>0</v>
      </c>
      <c r="FW25">
        <v>21.76</v>
      </c>
      <c r="FX25">
        <v>400</v>
      </c>
      <c r="FY25">
        <v>0</v>
      </c>
      <c r="FZ25">
        <v>101.843</v>
      </c>
      <c r="GA25">
        <v>102.04300000000001</v>
      </c>
    </row>
    <row r="26" spans="1:183" x14ac:dyDescent="0.35">
      <c r="A26">
        <v>8</v>
      </c>
      <c r="B26">
        <v>1599669485.5</v>
      </c>
      <c r="C26">
        <v>2429.4000000953702</v>
      </c>
      <c r="D26" t="s">
        <v>336</v>
      </c>
      <c r="E26" t="s">
        <v>337</v>
      </c>
      <c r="F26">
        <v>1599669485.5</v>
      </c>
      <c r="G26">
        <f t="shared" si="0"/>
        <v>2.5809454098766633E-3</v>
      </c>
      <c r="H26">
        <f t="shared" si="1"/>
        <v>10.97623246927912</v>
      </c>
      <c r="I26">
        <f t="shared" si="2"/>
        <v>385.60599999999999</v>
      </c>
      <c r="J26">
        <f t="shared" si="3"/>
        <v>331.83024509243188</v>
      </c>
      <c r="K26">
        <f t="shared" si="4"/>
        <v>33.901141992780417</v>
      </c>
      <c r="L26">
        <f t="shared" si="5"/>
        <v>39.395094186265993</v>
      </c>
      <c r="M26">
        <f t="shared" si="6"/>
        <v>0.37537129872596603</v>
      </c>
      <c r="N26">
        <f t="shared" si="7"/>
        <v>2.9624114567844049</v>
      </c>
      <c r="O26">
        <f t="shared" si="8"/>
        <v>0.3508077675778658</v>
      </c>
      <c r="P26">
        <f t="shared" si="9"/>
        <v>0.22132770393576248</v>
      </c>
      <c r="Q26">
        <f t="shared" si="10"/>
        <v>41.289661478161229</v>
      </c>
      <c r="R26">
        <f t="shared" si="11"/>
        <v>24.059581761889941</v>
      </c>
      <c r="S26">
        <f t="shared" si="12"/>
        <v>23.692799999999998</v>
      </c>
      <c r="T26">
        <f t="shared" si="13"/>
        <v>2.9401505974405007</v>
      </c>
      <c r="U26">
        <f t="shared" si="14"/>
        <v>71.598595128634841</v>
      </c>
      <c r="V26">
        <f t="shared" si="15"/>
        <v>2.2074497299658997</v>
      </c>
      <c r="W26">
        <f t="shared" si="16"/>
        <v>3.0830908427741788</v>
      </c>
      <c r="X26">
        <f t="shared" si="17"/>
        <v>0.73270086747460095</v>
      </c>
      <c r="Y26">
        <f t="shared" si="18"/>
        <v>-113.81969257556085</v>
      </c>
      <c r="Z26">
        <f t="shared" si="19"/>
        <v>126.29829352311373</v>
      </c>
      <c r="AA26">
        <f t="shared" si="20"/>
        <v>8.9355294087340997</v>
      </c>
      <c r="AB26">
        <f t="shared" si="21"/>
        <v>62.703791834448204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54333.699401088699</v>
      </c>
      <c r="AH26" t="s">
        <v>300</v>
      </c>
      <c r="AI26">
        <v>10351.4</v>
      </c>
      <c r="AJ26">
        <v>722.32807692307699</v>
      </c>
      <c r="AK26">
        <v>3272.98</v>
      </c>
      <c r="AL26">
        <f t="shared" si="25"/>
        <v>2550.6519230769231</v>
      </c>
      <c r="AM26">
        <f t="shared" si="26"/>
        <v>0.77930568566777769</v>
      </c>
      <c r="AN26">
        <v>-0.85349145821997996</v>
      </c>
      <c r="AO26" t="s">
        <v>338</v>
      </c>
      <c r="AP26">
        <v>10342.200000000001</v>
      </c>
      <c r="AQ26">
        <v>910.21749999999997</v>
      </c>
      <c r="AR26">
        <v>2493.4699999999998</v>
      </c>
      <c r="AS26">
        <f t="shared" si="27"/>
        <v>0.6349595142512241</v>
      </c>
      <c r="AT26">
        <v>0.5</v>
      </c>
      <c r="AU26">
        <f t="shared" si="28"/>
        <v>210.79214022225605</v>
      </c>
      <c r="AV26">
        <f t="shared" si="29"/>
        <v>10.97623246927912</v>
      </c>
      <c r="AW26">
        <f t="shared" si="30"/>
        <v>66.922237481749804</v>
      </c>
      <c r="AX26">
        <f t="shared" si="31"/>
        <v>0.69742166538999861</v>
      </c>
      <c r="AY26">
        <f t="shared" si="32"/>
        <v>5.6120327423147834E-2</v>
      </c>
      <c r="AZ26">
        <f t="shared" si="33"/>
        <v>0.31262056491555956</v>
      </c>
      <c r="BA26" t="s">
        <v>339</v>
      </c>
      <c r="BB26">
        <v>754.47</v>
      </c>
      <c r="BC26">
        <f t="shared" si="34"/>
        <v>1738.9999999999998</v>
      </c>
      <c r="BD26">
        <f t="shared" si="35"/>
        <v>0.91043847038527892</v>
      </c>
      <c r="BE26">
        <f t="shared" si="36"/>
        <v>0.3095123704094882</v>
      </c>
      <c r="BF26">
        <f t="shared" si="37"/>
        <v>0.89391622397458048</v>
      </c>
      <c r="BG26">
        <f t="shared" si="38"/>
        <v>0.30561206448728423</v>
      </c>
      <c r="BH26">
        <f t="shared" si="39"/>
        <v>0.75465316009808803</v>
      </c>
      <c r="BI26">
        <f t="shared" si="40"/>
        <v>0.24534683990191197</v>
      </c>
      <c r="BJ26">
        <v>1630</v>
      </c>
      <c r="BK26">
        <v>300</v>
      </c>
      <c r="BL26">
        <v>300</v>
      </c>
      <c r="BM26">
        <v>300</v>
      </c>
      <c r="BN26">
        <v>10342.200000000001</v>
      </c>
      <c r="BO26">
        <v>2399.54</v>
      </c>
      <c r="BP26">
        <v>-8.36486E-3</v>
      </c>
      <c r="BQ26">
        <v>-3.9</v>
      </c>
      <c r="BR26">
        <f t="shared" si="41"/>
        <v>250.06800000000001</v>
      </c>
      <c r="BS26">
        <f t="shared" si="42"/>
        <v>210.79214022225605</v>
      </c>
      <c r="BT26">
        <f t="shared" si="43"/>
        <v>0.84293928140448215</v>
      </c>
      <c r="BU26">
        <f t="shared" si="44"/>
        <v>0.19587856280896446</v>
      </c>
      <c r="BV26">
        <v>6</v>
      </c>
      <c r="BW26">
        <v>0.5</v>
      </c>
      <c r="BX26" t="s">
        <v>303</v>
      </c>
      <c r="BY26">
        <v>1599669485.5</v>
      </c>
      <c r="BZ26">
        <v>385.60599999999999</v>
      </c>
      <c r="CA26">
        <v>399.97500000000002</v>
      </c>
      <c r="CB26">
        <v>21.6069</v>
      </c>
      <c r="CC26">
        <v>18.576000000000001</v>
      </c>
      <c r="CD26">
        <v>388.27699999999999</v>
      </c>
      <c r="CE26">
        <v>21.717199999999998</v>
      </c>
      <c r="CF26">
        <v>499.887</v>
      </c>
      <c r="CG26">
        <v>102.06399999999999</v>
      </c>
      <c r="CH26">
        <v>0.10011100000000001</v>
      </c>
      <c r="CI26">
        <v>24.483599999999999</v>
      </c>
      <c r="CJ26">
        <v>23.692799999999998</v>
      </c>
      <c r="CK26">
        <v>999.9</v>
      </c>
      <c r="CL26">
        <v>0</v>
      </c>
      <c r="CM26">
        <v>0</v>
      </c>
      <c r="CN26">
        <v>9982.5</v>
      </c>
      <c r="CO26">
        <v>0</v>
      </c>
      <c r="CP26">
        <v>1.5289399999999999E-3</v>
      </c>
      <c r="CQ26">
        <v>250.06800000000001</v>
      </c>
      <c r="CR26">
        <v>0.90001299999999995</v>
      </c>
      <c r="CS26">
        <v>9.9987199999999998E-2</v>
      </c>
      <c r="CT26">
        <v>0</v>
      </c>
      <c r="CU26">
        <v>910.61</v>
      </c>
      <c r="CV26">
        <v>5.0011200000000002</v>
      </c>
      <c r="CW26">
        <v>2240.39</v>
      </c>
      <c r="CX26">
        <v>2400.77</v>
      </c>
      <c r="CY26">
        <v>38.625</v>
      </c>
      <c r="CZ26">
        <v>42.5</v>
      </c>
      <c r="DA26">
        <v>40.75</v>
      </c>
      <c r="DB26">
        <v>41.875</v>
      </c>
      <c r="DC26">
        <v>40.686999999999998</v>
      </c>
      <c r="DD26">
        <v>220.56</v>
      </c>
      <c r="DE26">
        <v>24.5</v>
      </c>
      <c r="DF26">
        <v>0</v>
      </c>
      <c r="DG26">
        <v>84.699999809265094</v>
      </c>
      <c r="DH26">
        <v>0</v>
      </c>
      <c r="DI26">
        <v>910.21749999999997</v>
      </c>
      <c r="DJ26">
        <v>3.0303247821541199</v>
      </c>
      <c r="DK26">
        <v>-2.3846154052067501</v>
      </c>
      <c r="DL26">
        <v>2240.52576923077</v>
      </c>
      <c r="DM26">
        <v>15</v>
      </c>
      <c r="DN26">
        <v>1599669459</v>
      </c>
      <c r="DO26" t="s">
        <v>340</v>
      </c>
      <c r="DP26">
        <v>1599669450</v>
      </c>
      <c r="DQ26">
        <v>1599669459</v>
      </c>
      <c r="DR26">
        <v>36</v>
      </c>
      <c r="DS26">
        <v>3.4000000000000002E-2</v>
      </c>
      <c r="DT26">
        <v>0</v>
      </c>
      <c r="DU26">
        <v>-2.6709999999999998</v>
      </c>
      <c r="DV26">
        <v>-0.11</v>
      </c>
      <c r="DW26">
        <v>400</v>
      </c>
      <c r="DX26">
        <v>19</v>
      </c>
      <c r="DY26">
        <v>0.12</v>
      </c>
      <c r="DZ26">
        <v>0.02</v>
      </c>
      <c r="EA26">
        <v>400.00041463414601</v>
      </c>
      <c r="EB26">
        <v>-1.5470383274127499E-2</v>
      </c>
      <c r="EC26">
        <v>2.2314793965980202E-2</v>
      </c>
      <c r="ED26">
        <v>1</v>
      </c>
      <c r="EE26">
        <v>385.69382926829297</v>
      </c>
      <c r="EF26">
        <v>-0.74790940766480896</v>
      </c>
      <c r="EG26">
        <v>0.100504314296193</v>
      </c>
      <c r="EH26">
        <v>1</v>
      </c>
      <c r="EI26">
        <v>18.574819512195099</v>
      </c>
      <c r="EJ26">
        <v>3.6000000000080299E-3</v>
      </c>
      <c r="EK26">
        <v>9.2610369545185198E-4</v>
      </c>
      <c r="EL26">
        <v>1</v>
      </c>
      <c r="EM26">
        <v>21.615951219512201</v>
      </c>
      <c r="EN26">
        <v>-1.6475958188157499E-2</v>
      </c>
      <c r="EO26">
        <v>1.34224988032239E-2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-2.6709999999999998</v>
      </c>
      <c r="EW26">
        <v>-0.1103</v>
      </c>
      <c r="EX26">
        <v>-2.67064999999997</v>
      </c>
      <c r="EY26">
        <v>0</v>
      </c>
      <c r="EZ26">
        <v>0</v>
      </c>
      <c r="FA26">
        <v>0</v>
      </c>
      <c r="FB26">
        <v>-0.110280000000003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0.6</v>
      </c>
      <c r="FK26">
        <v>0.4</v>
      </c>
      <c r="FL26">
        <v>2</v>
      </c>
      <c r="FM26">
        <v>506.68200000000002</v>
      </c>
      <c r="FN26">
        <v>496.70100000000002</v>
      </c>
      <c r="FO26">
        <v>21.759699999999999</v>
      </c>
      <c r="FP26">
        <v>27.160599999999999</v>
      </c>
      <c r="FQ26">
        <v>30.0002</v>
      </c>
      <c r="FR26">
        <v>27.163399999999999</v>
      </c>
      <c r="FS26">
        <v>27.151700000000002</v>
      </c>
      <c r="FT26">
        <v>20.430700000000002</v>
      </c>
      <c r="FU26">
        <v>0</v>
      </c>
      <c r="FV26">
        <v>0</v>
      </c>
      <c r="FW26">
        <v>21.76</v>
      </c>
      <c r="FX26">
        <v>400</v>
      </c>
      <c r="FY26">
        <v>0</v>
      </c>
      <c r="FZ26">
        <v>101.843</v>
      </c>
      <c r="GA26">
        <v>102.044</v>
      </c>
    </row>
    <row r="27" spans="1:183" x14ac:dyDescent="0.35">
      <c r="A27">
        <v>9</v>
      </c>
      <c r="B27">
        <v>1599669568.5</v>
      </c>
      <c r="C27">
        <v>2512.4000000953702</v>
      </c>
      <c r="D27" t="s">
        <v>341</v>
      </c>
      <c r="E27" t="s">
        <v>342</v>
      </c>
      <c r="F27">
        <v>1599669568.5</v>
      </c>
      <c r="G27">
        <f t="shared" si="0"/>
        <v>2.4691858282419746E-3</v>
      </c>
      <c r="H27">
        <f t="shared" si="1"/>
        <v>6.7154670805169321</v>
      </c>
      <c r="I27">
        <f t="shared" si="2"/>
        <v>390.72899999999998</v>
      </c>
      <c r="J27">
        <f t="shared" si="3"/>
        <v>355.19070282901504</v>
      </c>
      <c r="K27">
        <f t="shared" si="4"/>
        <v>36.289002784200491</v>
      </c>
      <c r="L27">
        <f t="shared" si="5"/>
        <v>39.919867428775497</v>
      </c>
      <c r="M27">
        <f t="shared" si="6"/>
        <v>0.36380164838286938</v>
      </c>
      <c r="N27">
        <f t="shared" si="7"/>
        <v>2.961929091431692</v>
      </c>
      <c r="O27">
        <f t="shared" si="8"/>
        <v>0.34067544051573367</v>
      </c>
      <c r="P27">
        <f t="shared" si="9"/>
        <v>0.21487732581536095</v>
      </c>
      <c r="Q27">
        <f t="shared" si="10"/>
        <v>24.761909656156579</v>
      </c>
      <c r="R27">
        <f t="shared" si="11"/>
        <v>23.910670447711539</v>
      </c>
      <c r="S27">
        <f t="shared" si="12"/>
        <v>23.558499999999999</v>
      </c>
      <c r="T27">
        <f t="shared" si="13"/>
        <v>2.9164600397039901</v>
      </c>
      <c r="U27">
        <f t="shared" si="14"/>
        <v>71.523919729351448</v>
      </c>
      <c r="V27">
        <f t="shared" si="15"/>
        <v>2.1944795919323998</v>
      </c>
      <c r="W27">
        <f t="shared" si="16"/>
        <v>3.0681757938272582</v>
      </c>
      <c r="X27">
        <f t="shared" si="17"/>
        <v>0.72198044777159032</v>
      </c>
      <c r="Y27">
        <f t="shared" si="18"/>
        <v>-108.89109502547107</v>
      </c>
      <c r="Z27">
        <f t="shared" si="19"/>
        <v>134.78886022572988</v>
      </c>
      <c r="AA27">
        <f t="shared" si="20"/>
        <v>9.5274230588638904</v>
      </c>
      <c r="AB27">
        <f t="shared" si="21"/>
        <v>60.187097915279281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54334.326878863234</v>
      </c>
      <c r="AH27" t="s">
        <v>300</v>
      </c>
      <c r="AI27">
        <v>10351.4</v>
      </c>
      <c r="AJ27">
        <v>722.32807692307699</v>
      </c>
      <c r="AK27">
        <v>3272.98</v>
      </c>
      <c r="AL27">
        <f t="shared" si="25"/>
        <v>2550.6519230769231</v>
      </c>
      <c r="AM27">
        <f t="shared" si="26"/>
        <v>0.77930568566777769</v>
      </c>
      <c r="AN27">
        <v>-0.85349145821997996</v>
      </c>
      <c r="AO27" t="s">
        <v>343</v>
      </c>
      <c r="AP27">
        <v>10334.700000000001</v>
      </c>
      <c r="AQ27">
        <v>865.936884615385</v>
      </c>
      <c r="AR27">
        <v>2537.9</v>
      </c>
      <c r="AS27">
        <f t="shared" si="27"/>
        <v>0.65879787043800586</v>
      </c>
      <c r="AT27">
        <v>0.5</v>
      </c>
      <c r="AU27">
        <f t="shared" si="28"/>
        <v>126.466097048463</v>
      </c>
      <c r="AV27">
        <f t="shared" si="29"/>
        <v>6.7154670805169321</v>
      </c>
      <c r="AW27">
        <f t="shared" si="30"/>
        <v>41.657797709066799</v>
      </c>
      <c r="AX27">
        <f t="shared" si="31"/>
        <v>0.70500019701327876</v>
      </c>
      <c r="AY27">
        <f t="shared" si="32"/>
        <v>5.9849704508840945E-2</v>
      </c>
      <c r="AZ27">
        <f t="shared" si="33"/>
        <v>0.28964104180621769</v>
      </c>
      <c r="BA27" t="s">
        <v>344</v>
      </c>
      <c r="BB27">
        <v>748.68</v>
      </c>
      <c r="BC27">
        <f t="shared" si="34"/>
        <v>1789.2200000000003</v>
      </c>
      <c r="BD27">
        <f t="shared" si="35"/>
        <v>0.93446480331351922</v>
      </c>
      <c r="BE27">
        <f t="shared" si="36"/>
        <v>0.29120152121380177</v>
      </c>
      <c r="BF27">
        <f t="shared" si="37"/>
        <v>0.92090161460035769</v>
      </c>
      <c r="BG27">
        <f t="shared" si="38"/>
        <v>0.28819298836873525</v>
      </c>
      <c r="BH27">
        <f t="shared" si="39"/>
        <v>0.80792852386176739</v>
      </c>
      <c r="BI27">
        <f t="shared" si="40"/>
        <v>0.19207147613823261</v>
      </c>
      <c r="BJ27">
        <v>1632</v>
      </c>
      <c r="BK27">
        <v>300</v>
      </c>
      <c r="BL27">
        <v>300</v>
      </c>
      <c r="BM27">
        <v>300</v>
      </c>
      <c r="BN27">
        <v>10334.700000000001</v>
      </c>
      <c r="BO27">
        <v>2474.25</v>
      </c>
      <c r="BP27">
        <v>-8.4440699999999997E-3</v>
      </c>
      <c r="BQ27">
        <v>-12.75</v>
      </c>
      <c r="BR27">
        <f t="shared" si="41"/>
        <v>150.03700000000001</v>
      </c>
      <c r="BS27">
        <f t="shared" si="42"/>
        <v>126.466097048463</v>
      </c>
      <c r="BT27">
        <f t="shared" si="43"/>
        <v>0.84289939847146367</v>
      </c>
      <c r="BU27">
        <f t="shared" si="44"/>
        <v>0.19579879694292757</v>
      </c>
      <c r="BV27">
        <v>6</v>
      </c>
      <c r="BW27">
        <v>0.5</v>
      </c>
      <c r="BX27" t="s">
        <v>303</v>
      </c>
      <c r="BY27">
        <v>1599669568.5</v>
      </c>
      <c r="BZ27">
        <v>390.72899999999998</v>
      </c>
      <c r="CA27">
        <v>399.94600000000003</v>
      </c>
      <c r="CB27">
        <v>21.479199999999999</v>
      </c>
      <c r="CC27">
        <v>18.579599999999999</v>
      </c>
      <c r="CD27">
        <v>393.43099999999998</v>
      </c>
      <c r="CE27">
        <v>21.590299999999999</v>
      </c>
      <c r="CF27">
        <v>499.96199999999999</v>
      </c>
      <c r="CG27">
        <v>102.068</v>
      </c>
      <c r="CH27">
        <v>9.9659499999999998E-2</v>
      </c>
      <c r="CI27">
        <v>24.4026</v>
      </c>
      <c r="CJ27">
        <v>23.558499999999999</v>
      </c>
      <c r="CK27">
        <v>999.9</v>
      </c>
      <c r="CL27">
        <v>0</v>
      </c>
      <c r="CM27">
        <v>0</v>
      </c>
      <c r="CN27">
        <v>9979.3799999999992</v>
      </c>
      <c r="CO27">
        <v>0</v>
      </c>
      <c r="CP27">
        <v>1.5289399999999999E-3</v>
      </c>
      <c r="CQ27">
        <v>150.03700000000001</v>
      </c>
      <c r="CR27">
        <v>0.89999799999999996</v>
      </c>
      <c r="CS27">
        <v>0.10000199999999999</v>
      </c>
      <c r="CT27">
        <v>0</v>
      </c>
      <c r="CU27">
        <v>866.24800000000005</v>
      </c>
      <c r="CV27">
        <v>5.0011200000000002</v>
      </c>
      <c r="CW27">
        <v>1270.92</v>
      </c>
      <c r="CX27">
        <v>1420.83</v>
      </c>
      <c r="CY27">
        <v>38.186999999999998</v>
      </c>
      <c r="CZ27">
        <v>42.311999999999998</v>
      </c>
      <c r="DA27">
        <v>40.5</v>
      </c>
      <c r="DB27">
        <v>41.686999999999998</v>
      </c>
      <c r="DC27">
        <v>40.311999999999998</v>
      </c>
      <c r="DD27">
        <v>130.53</v>
      </c>
      <c r="DE27">
        <v>14.5</v>
      </c>
      <c r="DF27">
        <v>0</v>
      </c>
      <c r="DG27">
        <v>82.299999952316298</v>
      </c>
      <c r="DH27">
        <v>0</v>
      </c>
      <c r="DI27">
        <v>865.936884615385</v>
      </c>
      <c r="DJ27">
        <v>4.7429401772008299</v>
      </c>
      <c r="DK27">
        <v>1.5678632487823301</v>
      </c>
      <c r="DL27">
        <v>1270.85846153846</v>
      </c>
      <c r="DM27">
        <v>15</v>
      </c>
      <c r="DN27">
        <v>1599669542</v>
      </c>
      <c r="DO27" t="s">
        <v>345</v>
      </c>
      <c r="DP27">
        <v>1599669539</v>
      </c>
      <c r="DQ27">
        <v>1599669542</v>
      </c>
      <c r="DR27">
        <v>37</v>
      </c>
      <c r="DS27">
        <v>-3.1E-2</v>
      </c>
      <c r="DT27">
        <v>-1E-3</v>
      </c>
      <c r="DU27">
        <v>-2.702</v>
      </c>
      <c r="DV27">
        <v>-0.111</v>
      </c>
      <c r="DW27">
        <v>400</v>
      </c>
      <c r="DX27">
        <v>19</v>
      </c>
      <c r="DY27">
        <v>0.18</v>
      </c>
      <c r="DZ27">
        <v>0.03</v>
      </c>
      <c r="EA27">
        <v>399.99329268292701</v>
      </c>
      <c r="EB27">
        <v>-6.8508710800335507E-2</v>
      </c>
      <c r="EC27">
        <v>4.0117658603490702E-2</v>
      </c>
      <c r="ED27">
        <v>1</v>
      </c>
      <c r="EE27">
        <v>390.85573170731698</v>
      </c>
      <c r="EF27">
        <v>-0.87380487804818097</v>
      </c>
      <c r="EG27">
        <v>0.145516074778826</v>
      </c>
      <c r="EH27">
        <v>1</v>
      </c>
      <c r="EI27">
        <v>18.577314634146301</v>
      </c>
      <c r="EJ27">
        <v>9.6501742160132499E-3</v>
      </c>
      <c r="EK27">
        <v>1.37708794476391E-3</v>
      </c>
      <c r="EL27">
        <v>1</v>
      </c>
      <c r="EM27">
        <v>21.488636585365899</v>
      </c>
      <c r="EN27">
        <v>4.0722648083600703E-2</v>
      </c>
      <c r="EO27">
        <v>3.6493412409856603E-2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-2.702</v>
      </c>
      <c r="EW27">
        <v>-0.1111</v>
      </c>
      <c r="EX27">
        <v>-2.7016499999999199</v>
      </c>
      <c r="EY27">
        <v>0</v>
      </c>
      <c r="EZ27">
        <v>0</v>
      </c>
      <c r="FA27">
        <v>0</v>
      </c>
      <c r="FB27">
        <v>-0.111084999999992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0.5</v>
      </c>
      <c r="FK27">
        <v>0.4</v>
      </c>
      <c r="FL27">
        <v>2</v>
      </c>
      <c r="FM27">
        <v>506.68400000000003</v>
      </c>
      <c r="FN27">
        <v>496.53</v>
      </c>
      <c r="FO27">
        <v>21.7605</v>
      </c>
      <c r="FP27">
        <v>27.167899999999999</v>
      </c>
      <c r="FQ27">
        <v>30.0002</v>
      </c>
      <c r="FR27">
        <v>27.175999999999998</v>
      </c>
      <c r="FS27">
        <v>27.1646</v>
      </c>
      <c r="FT27">
        <v>20.432099999999998</v>
      </c>
      <c r="FU27">
        <v>0</v>
      </c>
      <c r="FV27">
        <v>0</v>
      </c>
      <c r="FW27">
        <v>21.76</v>
      </c>
      <c r="FX27">
        <v>400</v>
      </c>
      <c r="FY27">
        <v>0</v>
      </c>
      <c r="FZ27">
        <v>101.84099999999999</v>
      </c>
      <c r="GA27">
        <v>102.03700000000001</v>
      </c>
    </row>
    <row r="28" spans="1:183" x14ac:dyDescent="0.35">
      <c r="A28">
        <v>10</v>
      </c>
      <c r="B28">
        <v>1599669651.5</v>
      </c>
      <c r="C28">
        <v>2595.4000000953702</v>
      </c>
      <c r="D28" t="s">
        <v>346</v>
      </c>
      <c r="E28" t="s">
        <v>347</v>
      </c>
      <c r="F28">
        <v>1599669651.5</v>
      </c>
      <c r="G28">
        <f t="shared" si="0"/>
        <v>2.3542652904566764E-3</v>
      </c>
      <c r="H28">
        <f t="shared" si="1"/>
        <v>4.3660517116762447</v>
      </c>
      <c r="I28">
        <f t="shared" si="2"/>
        <v>393.6</v>
      </c>
      <c r="J28">
        <f t="shared" si="3"/>
        <v>367.7519713271584</v>
      </c>
      <c r="K28">
        <f t="shared" si="4"/>
        <v>37.571335910076989</v>
      </c>
      <c r="L28">
        <f t="shared" si="5"/>
        <v>40.212096649919999</v>
      </c>
      <c r="M28">
        <f t="shared" si="6"/>
        <v>0.34360053407999508</v>
      </c>
      <c r="N28">
        <f t="shared" si="7"/>
        <v>2.9676196841499642</v>
      </c>
      <c r="O28">
        <f t="shared" si="8"/>
        <v>0.32293004076735421</v>
      </c>
      <c r="P28">
        <f t="shared" si="9"/>
        <v>0.20358473128604304</v>
      </c>
      <c r="Q28">
        <f t="shared" si="10"/>
        <v>16.503744051180536</v>
      </c>
      <c r="R28">
        <f t="shared" si="11"/>
        <v>23.824307498040323</v>
      </c>
      <c r="S28">
        <f t="shared" si="12"/>
        <v>23.507899999999999</v>
      </c>
      <c r="T28">
        <f t="shared" si="13"/>
        <v>2.9075775818361018</v>
      </c>
      <c r="U28">
        <f t="shared" si="14"/>
        <v>71.387512698351102</v>
      </c>
      <c r="V28">
        <f t="shared" si="15"/>
        <v>2.18131212998673</v>
      </c>
      <c r="W28">
        <f t="shared" si="16"/>
        <v>3.0555934049753124</v>
      </c>
      <c r="X28">
        <f t="shared" si="17"/>
        <v>0.72626545184937186</v>
      </c>
      <c r="Y28">
        <f t="shared" si="18"/>
        <v>-103.82309930913944</v>
      </c>
      <c r="Z28">
        <f t="shared" si="19"/>
        <v>132.16799708346477</v>
      </c>
      <c r="AA28">
        <f t="shared" si="20"/>
        <v>9.318642225558186</v>
      </c>
      <c r="AB28">
        <f t="shared" si="21"/>
        <v>54.167284051064058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54515.130324549558</v>
      </c>
      <c r="AH28" t="s">
        <v>300</v>
      </c>
      <c r="AI28">
        <v>10351.4</v>
      </c>
      <c r="AJ28">
        <v>722.32807692307699</v>
      </c>
      <c r="AK28">
        <v>3272.98</v>
      </c>
      <c r="AL28">
        <f t="shared" si="25"/>
        <v>2550.6519230769231</v>
      </c>
      <c r="AM28">
        <f t="shared" si="26"/>
        <v>0.77930568566777769</v>
      </c>
      <c r="AN28">
        <v>-0.85349145821997996</v>
      </c>
      <c r="AO28" t="s">
        <v>348</v>
      </c>
      <c r="AP28">
        <v>10331.299999999999</v>
      </c>
      <c r="AQ28">
        <v>835.20992307692302</v>
      </c>
      <c r="AR28">
        <v>2604.86</v>
      </c>
      <c r="AS28">
        <f t="shared" si="27"/>
        <v>0.67936475546596631</v>
      </c>
      <c r="AT28">
        <v>0.5</v>
      </c>
      <c r="AU28">
        <f t="shared" si="28"/>
        <v>84.335939658568705</v>
      </c>
      <c r="AV28">
        <f t="shared" si="29"/>
        <v>4.3660517116762447</v>
      </c>
      <c r="AW28">
        <f t="shared" si="30"/>
        <v>28.64743251156801</v>
      </c>
      <c r="AX28">
        <f t="shared" si="31"/>
        <v>0.71324754497362619</v>
      </c>
      <c r="AY28">
        <f t="shared" si="32"/>
        <v>6.1889903533741068E-2</v>
      </c>
      <c r="AZ28">
        <f t="shared" si="33"/>
        <v>0.25648979215773587</v>
      </c>
      <c r="BA28" t="s">
        <v>349</v>
      </c>
      <c r="BB28">
        <v>746.95</v>
      </c>
      <c r="BC28">
        <f t="shared" si="34"/>
        <v>1857.91</v>
      </c>
      <c r="BD28">
        <f t="shared" si="35"/>
        <v>0.9524950492343961</v>
      </c>
      <c r="BE28">
        <f t="shared" si="36"/>
        <v>0.26449408756032189</v>
      </c>
      <c r="BF28">
        <f t="shared" si="37"/>
        <v>0.94003722073974427</v>
      </c>
      <c r="BG28">
        <f t="shared" si="38"/>
        <v>0.2619408763521241</v>
      </c>
      <c r="BH28">
        <f t="shared" si="39"/>
        <v>0.85184114480415007</v>
      </c>
      <c r="BI28">
        <f t="shared" si="40"/>
        <v>0.14815885519584993</v>
      </c>
      <c r="BJ28">
        <v>1634</v>
      </c>
      <c r="BK28">
        <v>300</v>
      </c>
      <c r="BL28">
        <v>300</v>
      </c>
      <c r="BM28">
        <v>300</v>
      </c>
      <c r="BN28">
        <v>10331.299999999999</v>
      </c>
      <c r="BO28">
        <v>2557.19</v>
      </c>
      <c r="BP28">
        <v>-8.4839100000000008E-3</v>
      </c>
      <c r="BQ28">
        <v>-18.66</v>
      </c>
      <c r="BR28">
        <f t="shared" si="41"/>
        <v>100.06100000000001</v>
      </c>
      <c r="BS28">
        <f t="shared" si="42"/>
        <v>84.335939658568705</v>
      </c>
      <c r="BT28">
        <f t="shared" si="43"/>
        <v>0.84284526097649126</v>
      </c>
      <c r="BU28">
        <f t="shared" si="44"/>
        <v>0.19569052195298237</v>
      </c>
      <c r="BV28">
        <v>6</v>
      </c>
      <c r="BW28">
        <v>0.5</v>
      </c>
      <c r="BX28" t="s">
        <v>303</v>
      </c>
      <c r="BY28">
        <v>1599669651.5</v>
      </c>
      <c r="BZ28">
        <v>393.6</v>
      </c>
      <c r="CA28">
        <v>399.95100000000002</v>
      </c>
      <c r="CB28">
        <v>21.350899999999999</v>
      </c>
      <c r="CC28">
        <v>18.586200000000002</v>
      </c>
      <c r="CD28">
        <v>396.30700000000002</v>
      </c>
      <c r="CE28">
        <v>21.462199999999999</v>
      </c>
      <c r="CF28">
        <v>500.01799999999997</v>
      </c>
      <c r="CG28">
        <v>102.065</v>
      </c>
      <c r="CH28">
        <v>9.9879700000000002E-2</v>
      </c>
      <c r="CI28">
        <v>24.334</v>
      </c>
      <c r="CJ28">
        <v>23.507899999999999</v>
      </c>
      <c r="CK28">
        <v>999.9</v>
      </c>
      <c r="CL28">
        <v>0</v>
      </c>
      <c r="CM28">
        <v>0</v>
      </c>
      <c r="CN28">
        <v>10011.9</v>
      </c>
      <c r="CO28">
        <v>0</v>
      </c>
      <c r="CP28">
        <v>1.5289399999999999E-3</v>
      </c>
      <c r="CQ28">
        <v>100.06100000000001</v>
      </c>
      <c r="CR28">
        <v>0.90012899999999996</v>
      </c>
      <c r="CS28">
        <v>9.9870899999999999E-2</v>
      </c>
      <c r="CT28">
        <v>0</v>
      </c>
      <c r="CU28">
        <v>836.02700000000004</v>
      </c>
      <c r="CV28">
        <v>5.0011200000000002</v>
      </c>
      <c r="CW28">
        <v>809.55399999999997</v>
      </c>
      <c r="CX28">
        <v>931.26400000000001</v>
      </c>
      <c r="CY28">
        <v>37.811999999999998</v>
      </c>
      <c r="CZ28">
        <v>42.061999999999998</v>
      </c>
      <c r="DA28">
        <v>40.125</v>
      </c>
      <c r="DB28">
        <v>41.436999999999998</v>
      </c>
      <c r="DC28">
        <v>40.061999999999998</v>
      </c>
      <c r="DD28">
        <v>85.57</v>
      </c>
      <c r="DE28">
        <v>9.49</v>
      </c>
      <c r="DF28">
        <v>0</v>
      </c>
      <c r="DG28">
        <v>82.700000047683702</v>
      </c>
      <c r="DH28">
        <v>0</v>
      </c>
      <c r="DI28">
        <v>835.20992307692302</v>
      </c>
      <c r="DJ28">
        <v>3.1351794842058802</v>
      </c>
      <c r="DK28">
        <v>2.9570940242554999</v>
      </c>
      <c r="DL28">
        <v>809.45173076923095</v>
      </c>
      <c r="DM28">
        <v>15</v>
      </c>
      <c r="DN28">
        <v>1599669622</v>
      </c>
      <c r="DO28" t="s">
        <v>350</v>
      </c>
      <c r="DP28">
        <v>1599669619</v>
      </c>
      <c r="DQ28">
        <v>1599669622</v>
      </c>
      <c r="DR28">
        <v>38</v>
      </c>
      <c r="DS28">
        <v>-5.0000000000000001E-3</v>
      </c>
      <c r="DT28">
        <v>0</v>
      </c>
      <c r="DU28">
        <v>-2.7069999999999999</v>
      </c>
      <c r="DV28">
        <v>-0.111</v>
      </c>
      <c r="DW28">
        <v>400</v>
      </c>
      <c r="DX28">
        <v>19</v>
      </c>
      <c r="DY28">
        <v>0.26</v>
      </c>
      <c r="DZ28">
        <v>0.03</v>
      </c>
      <c r="EA28">
        <v>399.99951219512201</v>
      </c>
      <c r="EB28">
        <v>6.7735191638435305E-2</v>
      </c>
      <c r="EC28">
        <v>1.82531279661159E-2</v>
      </c>
      <c r="ED28">
        <v>1</v>
      </c>
      <c r="EE28">
        <v>393.64204878048798</v>
      </c>
      <c r="EF28">
        <v>-3.5728222996654499E-2</v>
      </c>
      <c r="EG28">
        <v>1.63064422695001E-2</v>
      </c>
      <c r="EH28">
        <v>1</v>
      </c>
      <c r="EI28">
        <v>18.5846780487805</v>
      </c>
      <c r="EJ28">
        <v>3.3637630662197702E-3</v>
      </c>
      <c r="EK28">
        <v>5.6805710599339501E-4</v>
      </c>
      <c r="EL28">
        <v>1</v>
      </c>
      <c r="EM28">
        <v>21.370256097561001</v>
      </c>
      <c r="EN28">
        <v>-0.112946341463405</v>
      </c>
      <c r="EO28">
        <v>1.11667199101372E-2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-2.7069999999999999</v>
      </c>
      <c r="EW28">
        <v>-0.1113</v>
      </c>
      <c r="EX28">
        <v>-2.7069500000000102</v>
      </c>
      <c r="EY28">
        <v>0</v>
      </c>
      <c r="EZ28">
        <v>0</v>
      </c>
      <c r="FA28">
        <v>0</v>
      </c>
      <c r="FB28">
        <v>-0.111265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0.5</v>
      </c>
      <c r="FL28">
        <v>2</v>
      </c>
      <c r="FM28">
        <v>506.77100000000002</v>
      </c>
      <c r="FN28">
        <v>496.49299999999999</v>
      </c>
      <c r="FO28">
        <v>21.759699999999999</v>
      </c>
      <c r="FP28">
        <v>27.1721</v>
      </c>
      <c r="FQ28">
        <v>30.0001</v>
      </c>
      <c r="FR28">
        <v>27.180599999999998</v>
      </c>
      <c r="FS28">
        <v>27.171800000000001</v>
      </c>
      <c r="FT28">
        <v>20.433599999999998</v>
      </c>
      <c r="FU28">
        <v>0</v>
      </c>
      <c r="FV28">
        <v>0</v>
      </c>
      <c r="FW28">
        <v>21.76</v>
      </c>
      <c r="FX28">
        <v>400</v>
      </c>
      <c r="FY28">
        <v>0</v>
      </c>
      <c r="FZ28">
        <v>101.842</v>
      </c>
      <c r="GA28">
        <v>102.03700000000001</v>
      </c>
    </row>
    <row r="29" spans="1:183" x14ac:dyDescent="0.35">
      <c r="A29">
        <v>11</v>
      </c>
      <c r="B29">
        <v>1599669733.5</v>
      </c>
      <c r="C29">
        <v>2677.4000000953702</v>
      </c>
      <c r="D29" t="s">
        <v>351</v>
      </c>
      <c r="E29" t="s">
        <v>352</v>
      </c>
      <c r="F29">
        <v>1599669733.5</v>
      </c>
      <c r="G29">
        <f t="shared" si="0"/>
        <v>2.2232117271111739E-3</v>
      </c>
      <c r="H29">
        <f t="shared" si="1"/>
        <v>1.6971827720763071</v>
      </c>
      <c r="I29">
        <f t="shared" si="2"/>
        <v>396.95400000000001</v>
      </c>
      <c r="J29">
        <f t="shared" si="3"/>
        <v>383.55941395701018</v>
      </c>
      <c r="K29">
        <f t="shared" si="4"/>
        <v>39.185543778165993</v>
      </c>
      <c r="L29">
        <f t="shared" si="5"/>
        <v>40.553973592893001</v>
      </c>
      <c r="M29">
        <f t="shared" si="6"/>
        <v>0.32214028860467997</v>
      </c>
      <c r="N29">
        <f t="shared" si="7"/>
        <v>2.965043937720623</v>
      </c>
      <c r="O29">
        <f t="shared" si="8"/>
        <v>0.30388274532183801</v>
      </c>
      <c r="P29">
        <f t="shared" si="9"/>
        <v>0.19148080062967074</v>
      </c>
      <c r="Q29">
        <f t="shared" si="10"/>
        <v>8.2639328364598903</v>
      </c>
      <c r="R29">
        <f t="shared" si="11"/>
        <v>23.74619888991268</v>
      </c>
      <c r="S29">
        <f t="shared" si="12"/>
        <v>23.435500000000001</v>
      </c>
      <c r="T29">
        <f t="shared" si="13"/>
        <v>2.894909442167676</v>
      </c>
      <c r="U29">
        <f t="shared" si="14"/>
        <v>71.155720148084427</v>
      </c>
      <c r="V29">
        <f t="shared" si="15"/>
        <v>2.1659966034662999</v>
      </c>
      <c r="W29">
        <f t="shared" si="16"/>
        <v>3.044023163504741</v>
      </c>
      <c r="X29">
        <f t="shared" si="17"/>
        <v>0.72891283870137613</v>
      </c>
      <c r="Y29">
        <f t="shared" si="18"/>
        <v>-98.043637165602775</v>
      </c>
      <c r="Z29">
        <f t="shared" si="19"/>
        <v>133.50793001303333</v>
      </c>
      <c r="AA29">
        <f t="shared" si="20"/>
        <v>9.4148360582092092</v>
      </c>
      <c r="AB29">
        <f t="shared" si="21"/>
        <v>53.143061742099661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54450.458550398391</v>
      </c>
      <c r="AH29" t="s">
        <v>300</v>
      </c>
      <c r="AI29">
        <v>10351.4</v>
      </c>
      <c r="AJ29">
        <v>722.32807692307699</v>
      </c>
      <c r="AK29">
        <v>3272.98</v>
      </c>
      <c r="AL29">
        <f t="shared" si="25"/>
        <v>2550.6519230769231</v>
      </c>
      <c r="AM29">
        <f t="shared" si="26"/>
        <v>0.77930568566777769</v>
      </c>
      <c r="AN29">
        <v>-0.85349145821997996</v>
      </c>
      <c r="AO29" t="s">
        <v>353</v>
      </c>
      <c r="AP29">
        <v>10327.4</v>
      </c>
      <c r="AQ29">
        <v>794.81140000000005</v>
      </c>
      <c r="AR29">
        <v>2631.83</v>
      </c>
      <c r="AS29">
        <f t="shared" si="27"/>
        <v>0.6980004787543268</v>
      </c>
      <c r="AT29">
        <v>0.5</v>
      </c>
      <c r="AU29">
        <f t="shared" si="28"/>
        <v>42.29143183568641</v>
      </c>
      <c r="AV29">
        <f t="shared" si="29"/>
        <v>1.6971827720763071</v>
      </c>
      <c r="AW29">
        <f t="shared" si="30"/>
        <v>14.759719834257545</v>
      </c>
      <c r="AX29">
        <f t="shared" si="31"/>
        <v>0.70869319066961012</v>
      </c>
      <c r="AY29">
        <f t="shared" si="32"/>
        <v>6.0311843784489075E-2</v>
      </c>
      <c r="AZ29">
        <f t="shared" si="33"/>
        <v>0.24361375924736783</v>
      </c>
      <c r="BA29" t="s">
        <v>354</v>
      </c>
      <c r="BB29">
        <v>766.67</v>
      </c>
      <c r="BC29">
        <f t="shared" si="34"/>
        <v>1865.1599999999999</v>
      </c>
      <c r="BD29">
        <f t="shared" si="35"/>
        <v>0.98491207188659424</v>
      </c>
      <c r="BE29">
        <f t="shared" si="36"/>
        <v>0.25581432464459708</v>
      </c>
      <c r="BF29">
        <f t="shared" si="37"/>
        <v>0.96204071742429809</v>
      </c>
      <c r="BG29">
        <f t="shared" si="38"/>
        <v>0.25136710901210024</v>
      </c>
      <c r="BH29">
        <f t="shared" si="39"/>
        <v>0.95003989393369948</v>
      </c>
      <c r="BI29">
        <f t="shared" si="40"/>
        <v>4.9960106066300525E-2</v>
      </c>
      <c r="BJ29">
        <v>1636</v>
      </c>
      <c r="BK29">
        <v>300</v>
      </c>
      <c r="BL29">
        <v>300</v>
      </c>
      <c r="BM29">
        <v>300</v>
      </c>
      <c r="BN29">
        <v>10327.4</v>
      </c>
      <c r="BO29">
        <v>2625.29</v>
      </c>
      <c r="BP29">
        <v>-8.5236400000000007E-3</v>
      </c>
      <c r="BQ29">
        <v>-33.29</v>
      </c>
      <c r="BR29">
        <f t="shared" si="41"/>
        <v>50.185499999999998</v>
      </c>
      <c r="BS29">
        <f t="shared" si="42"/>
        <v>42.29143183568641</v>
      </c>
      <c r="BT29">
        <f t="shared" si="43"/>
        <v>0.84270221150902969</v>
      </c>
      <c r="BU29">
        <f t="shared" si="44"/>
        <v>0.19540442301805938</v>
      </c>
      <c r="BV29">
        <v>6</v>
      </c>
      <c r="BW29">
        <v>0.5</v>
      </c>
      <c r="BX29" t="s">
        <v>303</v>
      </c>
      <c r="BY29">
        <v>1599669733.5</v>
      </c>
      <c r="BZ29">
        <v>396.95400000000001</v>
      </c>
      <c r="CA29">
        <v>400.05</v>
      </c>
      <c r="CB29">
        <v>21.2014</v>
      </c>
      <c r="CC29">
        <v>18.5898</v>
      </c>
      <c r="CD29">
        <v>399.65300000000002</v>
      </c>
      <c r="CE29">
        <v>21.312799999999999</v>
      </c>
      <c r="CF29">
        <v>499.94099999999997</v>
      </c>
      <c r="CG29">
        <v>102.063</v>
      </c>
      <c r="CH29">
        <v>9.9904499999999993E-2</v>
      </c>
      <c r="CI29">
        <v>24.270700000000001</v>
      </c>
      <c r="CJ29">
        <v>23.435500000000001</v>
      </c>
      <c r="CK29">
        <v>999.9</v>
      </c>
      <c r="CL29">
        <v>0</v>
      </c>
      <c r="CM29">
        <v>0</v>
      </c>
      <c r="CN29">
        <v>9997.5</v>
      </c>
      <c r="CO29">
        <v>0</v>
      </c>
      <c r="CP29">
        <v>1.5289399999999999E-3</v>
      </c>
      <c r="CQ29">
        <v>50.185499999999998</v>
      </c>
      <c r="CR29">
        <v>0.89990599999999998</v>
      </c>
      <c r="CS29">
        <v>0.100094</v>
      </c>
      <c r="CT29">
        <v>0</v>
      </c>
      <c r="CU29">
        <v>795.48900000000003</v>
      </c>
      <c r="CV29">
        <v>5.0011200000000002</v>
      </c>
      <c r="CW29">
        <v>373.762</v>
      </c>
      <c r="CX29">
        <v>442.63499999999999</v>
      </c>
      <c r="CY29">
        <v>37.5</v>
      </c>
      <c r="CZ29">
        <v>41.811999999999998</v>
      </c>
      <c r="DA29">
        <v>39.875</v>
      </c>
      <c r="DB29">
        <v>41.25</v>
      </c>
      <c r="DC29">
        <v>39.75</v>
      </c>
      <c r="DD29">
        <v>40.659999999999997</v>
      </c>
      <c r="DE29">
        <v>4.5199999999999996</v>
      </c>
      <c r="DF29">
        <v>0</v>
      </c>
      <c r="DG29">
        <v>81.700000047683702</v>
      </c>
      <c r="DH29">
        <v>0</v>
      </c>
      <c r="DI29">
        <v>794.81140000000005</v>
      </c>
      <c r="DJ29">
        <v>3.1213845986270199</v>
      </c>
      <c r="DK29">
        <v>-1.2065385083048601</v>
      </c>
      <c r="DL29">
        <v>372.32839999999999</v>
      </c>
      <c r="DM29">
        <v>15</v>
      </c>
      <c r="DN29">
        <v>1599669707</v>
      </c>
      <c r="DO29" t="s">
        <v>355</v>
      </c>
      <c r="DP29">
        <v>1599669699</v>
      </c>
      <c r="DQ29">
        <v>1599669707</v>
      </c>
      <c r="DR29">
        <v>39</v>
      </c>
      <c r="DS29">
        <v>8.0000000000000002E-3</v>
      </c>
      <c r="DT29">
        <v>0</v>
      </c>
      <c r="DU29">
        <v>-2.6989999999999998</v>
      </c>
      <c r="DV29">
        <v>-0.111</v>
      </c>
      <c r="DW29">
        <v>400</v>
      </c>
      <c r="DX29">
        <v>19</v>
      </c>
      <c r="DY29">
        <v>0.36</v>
      </c>
      <c r="DZ29">
        <v>0.03</v>
      </c>
      <c r="EA29">
        <v>399.983463414634</v>
      </c>
      <c r="EB29">
        <v>9.3198606271769596E-2</v>
      </c>
      <c r="EC29">
        <v>5.7612709285947299E-2</v>
      </c>
      <c r="ED29">
        <v>1</v>
      </c>
      <c r="EE29">
        <v>396.885756097561</v>
      </c>
      <c r="EF29">
        <v>-1.7435540069137601E-2</v>
      </c>
      <c r="EG29">
        <v>4.5617594213678801E-2</v>
      </c>
      <c r="EH29">
        <v>1</v>
      </c>
      <c r="EI29">
        <v>18.590458536585398</v>
      </c>
      <c r="EJ29">
        <v>-8.0320557490871306E-3</v>
      </c>
      <c r="EK29">
        <v>1.0781591379336701E-3</v>
      </c>
      <c r="EL29">
        <v>1</v>
      </c>
      <c r="EM29">
        <v>21.215882926829298</v>
      </c>
      <c r="EN29">
        <v>2.3958188153441399E-3</v>
      </c>
      <c r="EO29">
        <v>3.6174178248046897E-2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-2.6989999999999998</v>
      </c>
      <c r="EW29">
        <v>-0.1114</v>
      </c>
      <c r="EX29">
        <v>-2.6993500000000399</v>
      </c>
      <c r="EY29">
        <v>0</v>
      </c>
      <c r="EZ29">
        <v>0</v>
      </c>
      <c r="FA29">
        <v>0</v>
      </c>
      <c r="FB29">
        <v>-0.111324999999997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0.6</v>
      </c>
      <c r="FK29">
        <v>0.4</v>
      </c>
      <c r="FL29">
        <v>2</v>
      </c>
      <c r="FM29">
        <v>506.56900000000002</v>
      </c>
      <c r="FN29">
        <v>496.64600000000002</v>
      </c>
      <c r="FO29">
        <v>21.7593</v>
      </c>
      <c r="FP29">
        <v>27.174399999999999</v>
      </c>
      <c r="FQ29">
        <v>30.0001</v>
      </c>
      <c r="FR29">
        <v>27.1875</v>
      </c>
      <c r="FS29">
        <v>27.180599999999998</v>
      </c>
      <c r="FT29">
        <v>20.431699999999999</v>
      </c>
      <c r="FU29">
        <v>0</v>
      </c>
      <c r="FV29">
        <v>0</v>
      </c>
      <c r="FW29">
        <v>21.76</v>
      </c>
      <c r="FX29">
        <v>400</v>
      </c>
      <c r="FY29">
        <v>0</v>
      </c>
      <c r="FZ29">
        <v>101.84</v>
      </c>
      <c r="GA29">
        <v>102.039</v>
      </c>
    </row>
    <row r="30" spans="1:183" x14ac:dyDescent="0.35">
      <c r="A30">
        <v>12</v>
      </c>
      <c r="B30">
        <v>1599669815.5</v>
      </c>
      <c r="C30">
        <v>2759.4000000953702</v>
      </c>
      <c r="D30" t="s">
        <v>356</v>
      </c>
      <c r="E30" t="s">
        <v>357</v>
      </c>
      <c r="F30">
        <v>1599669815.5</v>
      </c>
      <c r="G30">
        <f t="shared" si="0"/>
        <v>2.0735488556601037E-3</v>
      </c>
      <c r="H30">
        <f t="shared" si="1"/>
        <v>-0.87882951102900164</v>
      </c>
      <c r="I30">
        <f t="shared" si="2"/>
        <v>400.11799999999999</v>
      </c>
      <c r="J30">
        <f t="shared" si="3"/>
        <v>400.39439045535693</v>
      </c>
      <c r="K30">
        <f t="shared" si="4"/>
        <v>40.905759014991311</v>
      </c>
      <c r="L30">
        <f t="shared" si="5"/>
        <v>40.877521952658796</v>
      </c>
      <c r="M30">
        <f t="shared" si="6"/>
        <v>0.29634672609298041</v>
      </c>
      <c r="N30">
        <f t="shared" si="7"/>
        <v>2.9676023824137308</v>
      </c>
      <c r="O30">
        <f t="shared" si="8"/>
        <v>0.28083285075146003</v>
      </c>
      <c r="P30">
        <f t="shared" si="9"/>
        <v>0.17684668372743939</v>
      </c>
      <c r="Q30">
        <f t="shared" si="10"/>
        <v>1.9963409403257826E-3</v>
      </c>
      <c r="R30">
        <f t="shared" si="11"/>
        <v>23.671297257186705</v>
      </c>
      <c r="S30">
        <f t="shared" si="12"/>
        <v>23.374099999999999</v>
      </c>
      <c r="T30">
        <f t="shared" si="13"/>
        <v>2.884203876009638</v>
      </c>
      <c r="U30">
        <f t="shared" si="14"/>
        <v>70.857491303315072</v>
      </c>
      <c r="V30">
        <f t="shared" si="15"/>
        <v>2.1484508267646998</v>
      </c>
      <c r="W30">
        <f t="shared" si="16"/>
        <v>3.0320729498705585</v>
      </c>
      <c r="X30">
        <f t="shared" si="17"/>
        <v>0.73575304924493823</v>
      </c>
      <c r="Y30">
        <f t="shared" si="18"/>
        <v>-91.443504534610568</v>
      </c>
      <c r="Z30">
        <f t="shared" si="19"/>
        <v>132.95117448141309</v>
      </c>
      <c r="AA30">
        <f t="shared" si="20"/>
        <v>9.3614810297228566</v>
      </c>
      <c r="AB30">
        <f t="shared" si="21"/>
        <v>50.871147317465699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54538.239577251334</v>
      </c>
      <c r="AH30" t="s">
        <v>358</v>
      </c>
      <c r="AI30">
        <v>10328.299999999999</v>
      </c>
      <c r="AJ30">
        <v>726.66560000000004</v>
      </c>
      <c r="AK30">
        <v>2852.84</v>
      </c>
      <c r="AL30">
        <f t="shared" si="25"/>
        <v>2126.1743999999999</v>
      </c>
      <c r="AM30">
        <f t="shared" si="26"/>
        <v>0.74528343685590492</v>
      </c>
      <c r="AN30">
        <v>-0.87882951102900198</v>
      </c>
      <c r="AO30" t="s">
        <v>359</v>
      </c>
      <c r="AP30" t="s">
        <v>359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-0.87882951102900164</v>
      </c>
      <c r="AW30" t="e">
        <f t="shared" si="30"/>
        <v>#DIV/0!</v>
      </c>
      <c r="AX30" t="e">
        <f t="shared" si="31"/>
        <v>#DIV/0!</v>
      </c>
      <c r="AY30">
        <f t="shared" si="32"/>
        <v>1.585322588256967E-14</v>
      </c>
      <c r="AZ30" t="e">
        <f t="shared" si="33"/>
        <v>#DIV/0!</v>
      </c>
      <c r="BA30" t="s">
        <v>359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1.3417713993734477</v>
      </c>
      <c r="BH30" t="e">
        <f t="shared" si="39"/>
        <v>#DIV/0!</v>
      </c>
      <c r="BI30" t="e">
        <f t="shared" si="40"/>
        <v>#DIV/0!</v>
      </c>
      <c r="BJ30">
        <v>1638</v>
      </c>
      <c r="BK30">
        <v>300</v>
      </c>
      <c r="BL30">
        <v>300</v>
      </c>
      <c r="BM30">
        <v>300</v>
      </c>
      <c r="BN30">
        <v>10328.299999999999</v>
      </c>
      <c r="BO30">
        <v>2831.48</v>
      </c>
      <c r="BP30">
        <v>-8.5627900000000007E-3</v>
      </c>
      <c r="BQ30">
        <v>-14.42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303</v>
      </c>
      <c r="BY30">
        <v>1599669815.5</v>
      </c>
      <c r="BZ30">
        <v>400.11799999999999</v>
      </c>
      <c r="CA30">
        <v>400.05900000000003</v>
      </c>
      <c r="CB30">
        <v>21.029499999999999</v>
      </c>
      <c r="CC30">
        <v>18.593499999999999</v>
      </c>
      <c r="CD30">
        <v>402.80900000000003</v>
      </c>
      <c r="CE30">
        <v>21.1402</v>
      </c>
      <c r="CF30">
        <v>499.98599999999999</v>
      </c>
      <c r="CG30">
        <v>102.06399999999999</v>
      </c>
      <c r="CH30">
        <v>9.9666599999999994E-2</v>
      </c>
      <c r="CI30">
        <v>24.205100000000002</v>
      </c>
      <c r="CJ30">
        <v>23.374099999999999</v>
      </c>
      <c r="CK30">
        <v>999.9</v>
      </c>
      <c r="CL30">
        <v>0</v>
      </c>
      <c r="CM30">
        <v>0</v>
      </c>
      <c r="CN30">
        <v>10011.9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726.08</v>
      </c>
      <c r="CV30">
        <v>5.0011199999999999E-2</v>
      </c>
      <c r="CW30">
        <v>-3.98</v>
      </c>
      <c r="CX30">
        <v>-1.0900000000000001</v>
      </c>
      <c r="CY30">
        <v>37.125</v>
      </c>
      <c r="CZ30">
        <v>41.625</v>
      </c>
      <c r="DA30">
        <v>39.561999999999998</v>
      </c>
      <c r="DB30">
        <v>40.936999999999998</v>
      </c>
      <c r="DC30">
        <v>39.25</v>
      </c>
      <c r="DD30">
        <v>0</v>
      </c>
      <c r="DE30">
        <v>0</v>
      </c>
      <c r="DF30">
        <v>0</v>
      </c>
      <c r="DG30">
        <v>81.5</v>
      </c>
      <c r="DH30">
        <v>0</v>
      </c>
      <c r="DI30">
        <v>726.66560000000004</v>
      </c>
      <c r="DJ30">
        <v>-1.03692296493611</v>
      </c>
      <c r="DK30">
        <v>-9.0853847435028605</v>
      </c>
      <c r="DL30">
        <v>-0.53080000000000005</v>
      </c>
      <c r="DM30">
        <v>15</v>
      </c>
      <c r="DN30">
        <v>1599669789</v>
      </c>
      <c r="DO30" t="s">
        <v>360</v>
      </c>
      <c r="DP30">
        <v>1599669786</v>
      </c>
      <c r="DQ30">
        <v>1599669789</v>
      </c>
      <c r="DR30">
        <v>40</v>
      </c>
      <c r="DS30">
        <v>8.0000000000000002E-3</v>
      </c>
      <c r="DT30">
        <v>1E-3</v>
      </c>
      <c r="DU30">
        <v>-2.6909999999999998</v>
      </c>
      <c r="DV30">
        <v>-0.111</v>
      </c>
      <c r="DW30">
        <v>400</v>
      </c>
      <c r="DX30">
        <v>19</v>
      </c>
      <c r="DY30">
        <v>0.3</v>
      </c>
      <c r="DZ30">
        <v>0.03</v>
      </c>
      <c r="EA30">
        <v>399.99392682926799</v>
      </c>
      <c r="EB30">
        <v>9.6376306631986101E-3</v>
      </c>
      <c r="EC30">
        <v>1.9253622077864001E-2</v>
      </c>
      <c r="ED30">
        <v>1</v>
      </c>
      <c r="EE30">
        <v>399.98480487804898</v>
      </c>
      <c r="EF30">
        <v>0.49868989546971698</v>
      </c>
      <c r="EG30">
        <v>5.1640511376527497E-2</v>
      </c>
      <c r="EH30">
        <v>1</v>
      </c>
      <c r="EI30">
        <v>18.592212195121899</v>
      </c>
      <c r="EJ30">
        <v>1.12891986099129E-4</v>
      </c>
      <c r="EK30">
        <v>6.4209835959200495E-4</v>
      </c>
      <c r="EL30">
        <v>1</v>
      </c>
      <c r="EM30">
        <v>21.046129268292699</v>
      </c>
      <c r="EN30">
        <v>7.6787456446130303E-3</v>
      </c>
      <c r="EO30">
        <v>4.0050500096767701E-2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-2.6909999999999998</v>
      </c>
      <c r="EW30">
        <v>-0.11070000000000001</v>
      </c>
      <c r="EX30">
        <v>-2.6908999999999401</v>
      </c>
      <c r="EY30">
        <v>0</v>
      </c>
      <c r="EZ30">
        <v>0</v>
      </c>
      <c r="FA30">
        <v>0</v>
      </c>
      <c r="FB30">
        <v>-0.11064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0.5</v>
      </c>
      <c r="FK30">
        <v>0.4</v>
      </c>
      <c r="FL30">
        <v>2</v>
      </c>
      <c r="FM30">
        <v>506.67599999999999</v>
      </c>
      <c r="FN30">
        <v>496.47500000000002</v>
      </c>
      <c r="FO30">
        <v>21.759499999999999</v>
      </c>
      <c r="FP30">
        <v>27.1813</v>
      </c>
      <c r="FQ30">
        <v>30</v>
      </c>
      <c r="FR30">
        <v>27.197900000000001</v>
      </c>
      <c r="FS30">
        <v>27.1919</v>
      </c>
      <c r="FT30">
        <v>20.432500000000001</v>
      </c>
      <c r="FU30">
        <v>0</v>
      </c>
      <c r="FV30">
        <v>0</v>
      </c>
      <c r="FW30">
        <v>21.76</v>
      </c>
      <c r="FX30">
        <v>400</v>
      </c>
      <c r="FY30">
        <v>0</v>
      </c>
      <c r="FZ30">
        <v>101.837</v>
      </c>
      <c r="GA30">
        <v>102.039</v>
      </c>
    </row>
    <row r="31" spans="1:183" x14ac:dyDescent="0.35">
      <c r="A31">
        <v>13</v>
      </c>
      <c r="B31">
        <v>1599671247.5999999</v>
      </c>
      <c r="C31">
        <v>4191.5</v>
      </c>
      <c r="D31" t="s">
        <v>361</v>
      </c>
      <c r="E31" t="s">
        <v>362</v>
      </c>
      <c r="F31">
        <v>1599671247.5999999</v>
      </c>
      <c r="G31">
        <f t="shared" si="0"/>
        <v>9.7957902249047623E-4</v>
      </c>
      <c r="H31">
        <f t="shared" si="1"/>
        <v>-1.0167597903162593</v>
      </c>
      <c r="I31">
        <f t="shared" si="2"/>
        <v>400.75700000000001</v>
      </c>
      <c r="J31">
        <f t="shared" si="3"/>
        <v>409.3961843798113</v>
      </c>
      <c r="K31">
        <f t="shared" si="4"/>
        <v>41.822903478941534</v>
      </c>
      <c r="L31">
        <f t="shared" si="5"/>
        <v>40.940345731118406</v>
      </c>
      <c r="M31">
        <f t="shared" si="6"/>
        <v>0.11696498622025603</v>
      </c>
      <c r="N31">
        <f t="shared" si="7"/>
        <v>2.9702485228084701</v>
      </c>
      <c r="O31">
        <f t="shared" si="8"/>
        <v>0.1144651238237433</v>
      </c>
      <c r="P31">
        <f t="shared" si="9"/>
        <v>7.176085505870837E-2</v>
      </c>
      <c r="Q31">
        <f t="shared" si="10"/>
        <v>1.9963409403257826E-3</v>
      </c>
      <c r="R31">
        <f t="shared" si="11"/>
        <v>23.545470343493161</v>
      </c>
      <c r="S31">
        <f t="shared" si="12"/>
        <v>23.268899999999999</v>
      </c>
      <c r="T31">
        <f t="shared" si="13"/>
        <v>2.8659419145140195</v>
      </c>
      <c r="U31">
        <f t="shared" si="14"/>
        <v>68.021089822469861</v>
      </c>
      <c r="V31">
        <f t="shared" si="15"/>
        <v>2.0125646591587203</v>
      </c>
      <c r="W31">
        <f t="shared" si="16"/>
        <v>2.9587362748985186</v>
      </c>
      <c r="X31">
        <f t="shared" si="17"/>
        <v>0.85337725535529918</v>
      </c>
      <c r="Y31">
        <f t="shared" si="18"/>
        <v>-43.199434891830002</v>
      </c>
      <c r="Z31">
        <f t="shared" si="19"/>
        <v>84.645795477968448</v>
      </c>
      <c r="AA31">
        <f t="shared" si="20"/>
        <v>5.9394212397755997</v>
      </c>
      <c r="AB31">
        <f t="shared" si="21"/>
        <v>47.387778166854375</v>
      </c>
      <c r="AC31">
        <v>0</v>
      </c>
      <c r="AD31">
        <v>0</v>
      </c>
      <c r="AE31">
        <f t="shared" si="22"/>
        <v>1</v>
      </c>
      <c r="AF31">
        <f t="shared" si="23"/>
        <v>0</v>
      </c>
      <c r="AG31">
        <f t="shared" si="24"/>
        <v>54691.497316022957</v>
      </c>
      <c r="AH31" t="s">
        <v>363</v>
      </c>
      <c r="AI31">
        <v>10337.700000000001</v>
      </c>
      <c r="AJ31">
        <v>747.94884615384603</v>
      </c>
      <c r="AK31">
        <v>3463.02</v>
      </c>
      <c r="AL31">
        <f t="shared" si="25"/>
        <v>2715.0711538461537</v>
      </c>
      <c r="AM31">
        <f t="shared" si="26"/>
        <v>0.78401832904405799</v>
      </c>
      <c r="AN31">
        <v>-1.01675979031626</v>
      </c>
      <c r="AO31" t="s">
        <v>359</v>
      </c>
      <c r="AP31" t="s">
        <v>359</v>
      </c>
      <c r="AQ31">
        <v>0</v>
      </c>
      <c r="AR31">
        <v>0</v>
      </c>
      <c r="AS31" t="e">
        <f t="shared" si="27"/>
        <v>#DIV/0!</v>
      </c>
      <c r="AT31">
        <v>0.5</v>
      </c>
      <c r="AU31">
        <f t="shared" si="28"/>
        <v>2.1009409053695999E-2</v>
      </c>
      <c r="AV31">
        <f t="shared" si="29"/>
        <v>-1.0167597903162593</v>
      </c>
      <c r="AW31" t="e">
        <f t="shared" si="30"/>
        <v>#DIV/0!</v>
      </c>
      <c r="AX31" t="e">
        <f t="shared" si="31"/>
        <v>#DIV/0!</v>
      </c>
      <c r="AY31">
        <f t="shared" si="32"/>
        <v>3.170645176513934E-14</v>
      </c>
      <c r="AZ31" t="e">
        <f t="shared" si="33"/>
        <v>#DIV/0!</v>
      </c>
      <c r="BA31" t="s">
        <v>359</v>
      </c>
      <c r="BB31">
        <v>0</v>
      </c>
      <c r="BC31">
        <f t="shared" si="34"/>
        <v>0</v>
      </c>
      <c r="BD31" t="e">
        <f t="shared" si="35"/>
        <v>#DIV/0!</v>
      </c>
      <c r="BE31">
        <f t="shared" si="36"/>
        <v>1</v>
      </c>
      <c r="BF31">
        <f t="shared" si="37"/>
        <v>0</v>
      </c>
      <c r="BG31">
        <f t="shared" si="38"/>
        <v>1.2754803847752965</v>
      </c>
      <c r="BH31" t="e">
        <f t="shared" si="39"/>
        <v>#DIV/0!</v>
      </c>
      <c r="BI31" t="e">
        <f t="shared" si="40"/>
        <v>#DIV/0!</v>
      </c>
      <c r="BJ31">
        <v>1639</v>
      </c>
      <c r="BK31">
        <v>300</v>
      </c>
      <c r="BL31">
        <v>300</v>
      </c>
      <c r="BM31">
        <v>300</v>
      </c>
      <c r="BN31">
        <v>10337.700000000001</v>
      </c>
      <c r="BO31">
        <v>3420.69</v>
      </c>
      <c r="BP31">
        <v>-8.5750400000000008E-3</v>
      </c>
      <c r="BQ31">
        <v>18.27</v>
      </c>
      <c r="BR31">
        <f t="shared" si="41"/>
        <v>5.0011199999999999E-2</v>
      </c>
      <c r="BS31">
        <f t="shared" si="42"/>
        <v>2.1009409053695999E-2</v>
      </c>
      <c r="BT31">
        <f t="shared" si="43"/>
        <v>0.42009407999999998</v>
      </c>
      <c r="BU31">
        <f t="shared" si="44"/>
        <v>9.502128E-2</v>
      </c>
      <c r="BV31">
        <v>6</v>
      </c>
      <c r="BW31">
        <v>0.5</v>
      </c>
      <c r="BX31" t="s">
        <v>303</v>
      </c>
      <c r="BY31">
        <v>1599671247.5999999</v>
      </c>
      <c r="BZ31">
        <v>400.75700000000001</v>
      </c>
      <c r="CA31">
        <v>400.00799999999998</v>
      </c>
      <c r="CB31">
        <v>19.700600000000001</v>
      </c>
      <c r="CC31">
        <v>18.548300000000001</v>
      </c>
      <c r="CD31">
        <v>403.49299999999999</v>
      </c>
      <c r="CE31">
        <v>19.811199999999999</v>
      </c>
      <c r="CF31">
        <v>500.01600000000002</v>
      </c>
      <c r="CG31">
        <v>102.05800000000001</v>
      </c>
      <c r="CH31">
        <v>9.95312E-2</v>
      </c>
      <c r="CI31">
        <v>23.797499999999999</v>
      </c>
      <c r="CJ31">
        <v>23.268899999999999</v>
      </c>
      <c r="CK31">
        <v>999.9</v>
      </c>
      <c r="CL31">
        <v>0</v>
      </c>
      <c r="CM31">
        <v>0</v>
      </c>
      <c r="CN31">
        <v>10027.5</v>
      </c>
      <c r="CO31">
        <v>0</v>
      </c>
      <c r="CP31">
        <v>1.5289399999999999E-3</v>
      </c>
      <c r="CQ31">
        <v>5.0011199999999999E-2</v>
      </c>
      <c r="CR31">
        <v>0</v>
      </c>
      <c r="CS31">
        <v>0</v>
      </c>
      <c r="CT31">
        <v>0</v>
      </c>
      <c r="CU31">
        <v>750.21</v>
      </c>
      <c r="CV31">
        <v>5.0011199999999999E-2</v>
      </c>
      <c r="CW31">
        <v>-14.9</v>
      </c>
      <c r="CX31">
        <v>-0.56000000000000005</v>
      </c>
      <c r="CY31">
        <v>34.125</v>
      </c>
      <c r="CZ31">
        <v>38.936999999999998</v>
      </c>
      <c r="DA31">
        <v>36.561999999999998</v>
      </c>
      <c r="DB31">
        <v>38.5</v>
      </c>
      <c r="DC31">
        <v>36.5</v>
      </c>
      <c r="DD31">
        <v>0</v>
      </c>
      <c r="DE31">
        <v>0</v>
      </c>
      <c r="DF31">
        <v>0</v>
      </c>
      <c r="DG31">
        <v>1430.9000000953699</v>
      </c>
      <c r="DH31">
        <v>0</v>
      </c>
      <c r="DI31">
        <v>747.94884615384603</v>
      </c>
      <c r="DJ31">
        <v>6.8147008164578899</v>
      </c>
      <c r="DK31">
        <v>2.9760683984733398</v>
      </c>
      <c r="DL31">
        <v>-16.036538461538498</v>
      </c>
      <c r="DM31">
        <v>15</v>
      </c>
      <c r="DN31">
        <v>1599671264.5999999</v>
      </c>
      <c r="DO31" t="s">
        <v>364</v>
      </c>
      <c r="DP31">
        <v>1599671264.5999999</v>
      </c>
      <c r="DQ31">
        <v>1599669789</v>
      </c>
      <c r="DR31">
        <v>41</v>
      </c>
      <c r="DS31">
        <v>-4.4999999999999998E-2</v>
      </c>
      <c r="DT31">
        <v>1E-3</v>
      </c>
      <c r="DU31">
        <v>-2.7360000000000002</v>
      </c>
      <c r="DV31">
        <v>-0.111</v>
      </c>
      <c r="DW31">
        <v>400</v>
      </c>
      <c r="DX31">
        <v>19</v>
      </c>
      <c r="DY31">
        <v>0.28000000000000003</v>
      </c>
      <c r="DZ31">
        <v>0.03</v>
      </c>
      <c r="EA31">
        <v>400.00099999999998</v>
      </c>
      <c r="EB31">
        <v>-0.24729616724722001</v>
      </c>
      <c r="EC31">
        <v>5.0480616903194803E-2</v>
      </c>
      <c r="ED31">
        <v>0</v>
      </c>
      <c r="EE31">
        <v>400.83675609756102</v>
      </c>
      <c r="EF31">
        <v>-0.103296167247083</v>
      </c>
      <c r="EG31">
        <v>1.4554825681702299E-2</v>
      </c>
      <c r="EH31">
        <v>1</v>
      </c>
      <c r="EI31">
        <v>18.549175609756102</v>
      </c>
      <c r="EJ31">
        <v>5.5505226481193798E-3</v>
      </c>
      <c r="EK31">
        <v>9.9456584174370793E-4</v>
      </c>
      <c r="EL31">
        <v>1</v>
      </c>
      <c r="EM31">
        <v>19.698863414634101</v>
      </c>
      <c r="EN31">
        <v>1.05763066202195E-2</v>
      </c>
      <c r="EO31">
        <v>1.0742566567929299E-3</v>
      </c>
      <c r="EP31">
        <v>1</v>
      </c>
      <c r="EQ31">
        <v>3</v>
      </c>
      <c r="ER31">
        <v>4</v>
      </c>
      <c r="ES31" t="s">
        <v>365</v>
      </c>
      <c r="ET31">
        <v>100</v>
      </c>
      <c r="EU31">
        <v>100</v>
      </c>
      <c r="EV31">
        <v>-2.7360000000000002</v>
      </c>
      <c r="EW31">
        <v>-0.1106</v>
      </c>
      <c r="EX31">
        <v>-2.6908999999999401</v>
      </c>
      <c r="EY31">
        <v>0</v>
      </c>
      <c r="EZ31">
        <v>0</v>
      </c>
      <c r="FA31">
        <v>0</v>
      </c>
      <c r="FB31">
        <v>-0.11064</v>
      </c>
      <c r="FC31">
        <v>0</v>
      </c>
      <c r="FD31">
        <v>0</v>
      </c>
      <c r="FE31">
        <v>0</v>
      </c>
      <c r="FF31">
        <v>-1</v>
      </c>
      <c r="FG31">
        <v>-1</v>
      </c>
      <c r="FH31">
        <v>-1</v>
      </c>
      <c r="FI31">
        <v>-1</v>
      </c>
      <c r="FJ31">
        <v>24.4</v>
      </c>
      <c r="FK31">
        <v>24.3</v>
      </c>
      <c r="FL31">
        <v>2</v>
      </c>
      <c r="FM31">
        <v>506.29700000000003</v>
      </c>
      <c r="FN31">
        <v>498.28800000000001</v>
      </c>
      <c r="FO31">
        <v>21.7606</v>
      </c>
      <c r="FP31">
        <v>27.3523</v>
      </c>
      <c r="FQ31">
        <v>30.0001</v>
      </c>
      <c r="FR31">
        <v>27.3794</v>
      </c>
      <c r="FS31">
        <v>27.3766</v>
      </c>
      <c r="FT31">
        <v>20.453499999999998</v>
      </c>
      <c r="FU31">
        <v>0</v>
      </c>
      <c r="FV31">
        <v>0</v>
      </c>
      <c r="FW31">
        <v>21.76</v>
      </c>
      <c r="FX31">
        <v>400</v>
      </c>
      <c r="FY31">
        <v>0</v>
      </c>
      <c r="FZ31">
        <v>101.791</v>
      </c>
      <c r="GA31">
        <v>101.98399999999999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2020-09-09T12:08:05Z</dcterms:created>
  <dcterms:modified xsi:type="dcterms:W3CDTF">2020-09-21T13:49:45Z</dcterms:modified>
</cp:coreProperties>
</file>